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vlaamseoverheid-my.sharepoint.com/personal/andrzej_perz_vlaanderen_be/Documents/Documents/Basismonitoring/Sjablonen/BOLOCIGS/2022/"/>
    </mc:Choice>
  </mc:AlternateContent>
  <xr:revisionPtr revIDLastSave="998" documentId="8_{33022C9A-4B5B-478A-8480-C1FF65D04A1E}" xr6:coauthVersionLast="47" xr6:coauthVersionMax="47" xr10:uidLastSave="{A1A8BECB-08BC-461D-8B14-BCD5439290C8}"/>
  <workbookProtection workbookAlgorithmName="SHA-512" workbookHashValue="P+amJgaMrYq50UBK2/2RGDrdf5Pz2659J6WIGBTHrYGW9DhB1s82+k41t+qd7XBHkzejI2CJAtgMzixfViUESA==" workbookSaltValue="U3ZPGqzrI41eAnj0p8eruw==" workbookSpinCount="100000" lockStructure="1"/>
  <bookViews>
    <workbookView xWindow="-108" yWindow="-108" windowWidth="23256" windowHeight="12576" tabRatio="682" xr2:uid="{60CBF3CA-1878-49D0-9FC5-BD45C5885210}"/>
  </bookViews>
  <sheets>
    <sheet name="Vooraf" sheetId="28" r:id="rId1"/>
    <sheet name="Balans" sheetId="45" r:id="rId2"/>
    <sheet name="Toelichting balans" sheetId="61" r:id="rId3"/>
    <sheet name="Resultatenrekening" sheetId="57" r:id="rId4"/>
    <sheet name="Toelichting resultaat" sheetId="58" r:id="rId5"/>
    <sheet name="Resultaatsverwerking en reserve" sheetId="60" r:id="rId6"/>
    <sheet name="Samenvatting" sheetId="36" r:id="rId7"/>
    <sheet name="Controleblad" sheetId="11" state="hidden" r:id="rId8"/>
  </sheets>
  <definedNames>
    <definedName name="_xlnm._FilterDatabase" localSheetId="1" hidden="1">Balans!$A$4:$AX$102</definedName>
    <definedName name="_xlnm._FilterDatabase" localSheetId="5" hidden="1">'Resultaatsverwerking en reserve'!$A$4:$BA$12</definedName>
    <definedName name="_xlnm._FilterDatabase" localSheetId="3" hidden="1">Resultatenrekening!$AB$4:$CA$142</definedName>
    <definedName name="_xlnm._FilterDatabase" localSheetId="2" hidden="1">'Toelichting balans'!$A$4:$AF$6</definedName>
    <definedName name="_xlnm._FilterDatabase" localSheetId="4" hidden="1">'Toelichting resultaat'!$A$4:$AF$140</definedName>
    <definedName name="_xlnm.Print_Area" localSheetId="1">Balans!$A$2:$W$100</definedName>
    <definedName name="_xlnm.Print_Area" localSheetId="7">Controleblad!$A$1:$K$7</definedName>
    <definedName name="_xlnm.Print_Area" localSheetId="2">'Toelichting balans'!$A$3:$W$6</definedName>
    <definedName name="_xlnm.Print_Area" localSheetId="4">'Toelichting resultaat'!$A$3:$W$140</definedName>
    <definedName name="Datum_beleidsperiode">YEAR(Controleblad!$D$12)&amp;"–"&amp;YEAR(Controleblad!$D$13)</definedName>
    <definedName name="Datum_beleidsperiode_begin">Controleblad!$D$12</definedName>
    <definedName name="Datum_beleidsperiode_einde">Controleblad!$D$13</definedName>
    <definedName name="Datum_deadline">Controleblad!$D$17</definedName>
    <definedName name="Datum_vervaldatum">Controleblad!$D$18</definedName>
    <definedName name="Datum_werkingsjaar">Controleblad!$D$14</definedName>
    <definedName name="Datum_werkingsjaar_begin">DATE(Datum_werkingsjaar, 1, 1)</definedName>
    <definedName name="Datum_werkingsjaar_einde">DATE(Datum_werkingsjaar, 12, 31)</definedName>
    <definedName name="Fout_ARP">"Geen andere rechtspersoon aangeduid. Wis gegevens in ARP kolom of vul een andere rechtspersoon in op voorblad"</definedName>
    <definedName name="Fout_blad">"Fouten in het blad"</definedName>
    <definedName name="Fout_datum">"Vul de datum in het correcte formaat in: DD/MM/JJJJ.  "</definedName>
    <definedName name="Fout_geen_gegevens">"Vereiste gegevens ontbreken"</definedName>
    <definedName name="Fout_geen_getal">"Dit is geen getal.  "</definedName>
    <definedName name="Fout_geen_getal_spreiding">"Gebruik enkel cijfers en een komma.  "</definedName>
    <definedName name="Fout_met_rij_enkel">"Fout: controleer rij "</definedName>
    <definedName name="Fout_met_rij_meer">" fouten: controleer rijen "</definedName>
    <definedName name="Fout_motivering">"| Vul je motivering in."</definedName>
    <definedName name="Fout_negatief">"Dit bedrag mag niet negatief zijn.  "</definedName>
    <definedName name="Fout_negatief_spreiding">"Getallen mogen niet negatief zijn.  "</definedName>
    <definedName name="Fout_onvolledig">"Vervolledig:"</definedName>
    <definedName name="Fout_percentage">"| Het getal moet tussen 0 en 100 liggen."</definedName>
    <definedName name="Fout_positief">"Dit bedrag moet negatief zijn.  "</definedName>
    <definedName name="Fout_punt">"Gebruik geen punt. Zet decimalen na een komma.  "</definedName>
    <definedName name="Fout_redundant">" bevat onnodige of foutieve informatie. Laat dit veld leeg of wijzig je invoer in relevante voorgaande velden.  "</definedName>
    <definedName name="Fout_som">"Controleer de som. Berekend bedrag: "</definedName>
    <definedName name="Fout_verplicht_veld">"| Dit veld is verplicht."</definedName>
    <definedName name="Fout_zonder_rij_enkel">"1 fout gevonden – controleer het blad."</definedName>
    <definedName name="Fout_zonder_rij_meer">" fouten gevonden – controleer het blad."</definedName>
    <definedName name="Info_lege_velden">"Vul minstens één van onderliggende rekeningen in.  "</definedName>
    <definedName name="Sjabloon_fase">Controleblad!$D$16</definedName>
    <definedName name="Sjabloon_status">Controleblad!$D$19</definedName>
    <definedName name="Sjabloon_subsidiesoort">Controleblad!$D$15</definedName>
    <definedName name="Sjabloonversie">Controleblad!$D$2</definedName>
    <definedName name="Titel">Vooraf!$C$4</definedName>
    <definedName name="Waarschuwing_1">"Fout in rij "</definedName>
    <definedName name="Waarschuwing_2">" kan invloed hebben op de berekening.  "</definedName>
    <definedName name="Waarschuwing_afwijking">"Het begrote bedrag voor 2020 wijkt meer dan 25% af van het bedrag uit 2019. Motiveer op het blad 'Motivering'.  "</definedName>
    <definedName name="Waarschuwing_legacy">"Fout in één of meerdere onderliggende rekeningen kan invloed hebben op de berekening.  "</definedName>
    <definedName name="Watermark_aanmaning">"De deadline voor de indiening van dit sjabloon van "&amp;TEXT(Datum_deadline, "d mmmm jjjj")&amp;" is gepasseerd. Indien je een uitstel hebt gevraagd, volg dan individuele afspraken met DCJM."</definedName>
    <definedName name="Watermark_test">"Dit sjabloon dient enkel voor testdoeleinden. De definitieve versie kan hiervan afwijken. Niet gebruiken bij de echte verantwoording!"</definedName>
    <definedName name="Watermark_vervallen">"Dit sjabloon is vervallen op "&amp;TEXT(Datum_vervaldatum, "d mmmm jjjj")&amp;". Bezoek vlaanderen.be/cjm/nl/subsidiewijzer om actuele subsidiedocumenten op te zoeken."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 i="45" l="1"/>
  <c r="N17" i="45"/>
  <c r="N16" i="45" s="1"/>
  <c r="N7" i="45" s="1"/>
  <c r="N5" i="45" s="1"/>
  <c r="N20" i="45"/>
  <c r="N23" i="45"/>
  <c r="N27" i="45"/>
  <c r="N26" i="45" s="1"/>
  <c r="N30" i="45"/>
  <c r="N31" i="45"/>
  <c r="N39" i="45"/>
  <c r="N41" i="45"/>
  <c r="N58" i="45"/>
  <c r="N55" i="45" s="1"/>
  <c r="N54" i="45" s="1"/>
  <c r="N65" i="45"/>
  <c r="N66" i="45"/>
  <c r="N76" i="45"/>
  <c r="N82" i="45"/>
  <c r="N75" i="45" s="1"/>
  <c r="N74" i="45" s="1"/>
  <c r="N89" i="45"/>
  <c r="N87" i="45" s="1"/>
  <c r="N92" i="45"/>
  <c r="N96" i="45"/>
  <c r="N6" i="57"/>
  <c r="F10" i="11"/>
  <c r="AP6" i="60" l="1"/>
  <c r="AS6" i="60"/>
  <c r="AT6" i="60"/>
  <c r="AU6" i="60"/>
  <c r="AV6" i="60"/>
  <c r="AZ6" i="60"/>
  <c r="AP7" i="60"/>
  <c r="AQ7" i="60"/>
  <c r="AR7" i="60"/>
  <c r="AS7" i="60"/>
  <c r="AV7" i="60"/>
  <c r="AZ7" i="60"/>
  <c r="AP8" i="60"/>
  <c r="AQ8" i="60"/>
  <c r="AR8" i="60"/>
  <c r="AS8" i="60"/>
  <c r="AV8" i="60"/>
  <c r="AZ8" i="60"/>
  <c r="AP9" i="60"/>
  <c r="AQ9" i="60"/>
  <c r="AR9" i="60"/>
  <c r="AS9" i="60"/>
  <c r="AV9" i="60"/>
  <c r="AZ9" i="60"/>
  <c r="AP10" i="60"/>
  <c r="AS10" i="60"/>
  <c r="AT10" i="60"/>
  <c r="AU10" i="60"/>
  <c r="AV10" i="60"/>
  <c r="AZ10" i="60"/>
  <c r="AL4" i="60"/>
  <c r="AM4" i="60"/>
  <c r="AH4" i="60"/>
  <c r="AI4" i="60"/>
  <c r="AW10" i="60" l="1"/>
  <c r="AX10" i="60" s="1"/>
  <c r="AW6" i="60"/>
  <c r="AX6" i="60" s="1"/>
  <c r="AP118" i="57" l="1"/>
  <c r="AO118" i="57"/>
  <c r="AQ102" i="45"/>
  <c r="AD6" i="45"/>
  <c r="AP6" i="45"/>
  <c r="AQ6" i="45"/>
  <c r="AR6" i="45"/>
  <c r="AD7" i="45"/>
  <c r="AE6" i="45" s="1"/>
  <c r="AP7" i="45"/>
  <c r="AQ7" i="45"/>
  <c r="AR7" i="45"/>
  <c r="AD8" i="45"/>
  <c r="AP8" i="45"/>
  <c r="AQ8" i="45"/>
  <c r="AR8" i="45"/>
  <c r="AD9" i="45"/>
  <c r="AE8" i="45" s="1"/>
  <c r="AP9" i="45"/>
  <c r="AQ9" i="45"/>
  <c r="AR9" i="45"/>
  <c r="AD10" i="45"/>
  <c r="AP10" i="45"/>
  <c r="AQ10" i="45"/>
  <c r="AR10" i="45"/>
  <c r="AD11" i="45"/>
  <c r="AE10" i="45" s="1"/>
  <c r="AP11" i="45"/>
  <c r="AQ11" i="45"/>
  <c r="AR11" i="45"/>
  <c r="AD12" i="45"/>
  <c r="AP12" i="45"/>
  <c r="AQ12" i="45"/>
  <c r="AR12" i="45"/>
  <c r="AD13" i="45"/>
  <c r="AE12" i="45" s="1"/>
  <c r="AP13" i="45"/>
  <c r="AQ13" i="45"/>
  <c r="AR13" i="45"/>
  <c r="AD14" i="45"/>
  <c r="AP14" i="45"/>
  <c r="AQ14" i="45"/>
  <c r="AR14" i="45"/>
  <c r="AD15" i="45"/>
  <c r="AE14" i="45" s="1"/>
  <c r="AP15" i="45"/>
  <c r="AQ15" i="45"/>
  <c r="AR15" i="45"/>
  <c r="AD16" i="45"/>
  <c r="AP16" i="45"/>
  <c r="AQ16" i="45"/>
  <c r="AR16" i="45"/>
  <c r="AD17" i="45"/>
  <c r="AP17" i="45"/>
  <c r="AQ17" i="45"/>
  <c r="AR17" i="45"/>
  <c r="AD18" i="45"/>
  <c r="AP18" i="45"/>
  <c r="AQ18" i="45"/>
  <c r="AR18" i="45"/>
  <c r="AD19" i="45"/>
  <c r="AE18" i="45" s="1"/>
  <c r="AP19" i="45"/>
  <c r="AQ19" i="45"/>
  <c r="AR19" i="45"/>
  <c r="AD20" i="45"/>
  <c r="AE19" i="45" s="1"/>
  <c r="AP20" i="45"/>
  <c r="AQ20" i="45"/>
  <c r="AR20" i="45"/>
  <c r="AD21" i="45"/>
  <c r="AP21" i="45"/>
  <c r="AQ21" i="45"/>
  <c r="AR21" i="45"/>
  <c r="AD22" i="45"/>
  <c r="AE21" i="45" s="1"/>
  <c r="AG21" i="45" s="1"/>
  <c r="AP22" i="45"/>
  <c r="AQ22" i="45"/>
  <c r="AR22" i="45"/>
  <c r="AD23" i="45"/>
  <c r="AE22" i="45" s="1"/>
  <c r="AP23" i="45"/>
  <c r="AQ23" i="45"/>
  <c r="AR23" i="45"/>
  <c r="AD24" i="45"/>
  <c r="AF24" i="45"/>
  <c r="AH24" i="45" s="1"/>
  <c r="AJ24" i="45" s="1"/>
  <c r="AL24" i="45" s="1"/>
  <c r="AP24" i="45"/>
  <c r="AQ24" i="45"/>
  <c r="AR24" i="45"/>
  <c r="AD25" i="45"/>
  <c r="AE24" i="45" s="1"/>
  <c r="AT24" i="45" s="1"/>
  <c r="AG25" i="45"/>
  <c r="AP25" i="45"/>
  <c r="AQ25" i="45"/>
  <c r="AR25" i="45"/>
  <c r="AD26" i="45"/>
  <c r="AE25" i="45" s="1"/>
  <c r="AT25" i="45" s="1"/>
  <c r="AP26" i="45"/>
  <c r="AQ26" i="45"/>
  <c r="AR26" i="45"/>
  <c r="AD27" i="45"/>
  <c r="AP27" i="45"/>
  <c r="AQ27" i="45"/>
  <c r="AR27" i="45"/>
  <c r="AD28" i="45"/>
  <c r="AP28" i="45"/>
  <c r="AQ28" i="45"/>
  <c r="AR28" i="45"/>
  <c r="AD29" i="45"/>
  <c r="AP29" i="45"/>
  <c r="AQ29" i="45"/>
  <c r="AR29" i="45"/>
  <c r="AD30" i="45"/>
  <c r="AE29" i="45" s="1"/>
  <c r="AP30" i="45"/>
  <c r="AQ30" i="45"/>
  <c r="AR30" i="45"/>
  <c r="AD31" i="45"/>
  <c r="AE30" i="45" s="1"/>
  <c r="AP31" i="45"/>
  <c r="AQ31" i="45"/>
  <c r="AR31" i="45"/>
  <c r="AD32" i="45"/>
  <c r="AP32" i="45"/>
  <c r="AQ32" i="45"/>
  <c r="AR32" i="45"/>
  <c r="AD33" i="45"/>
  <c r="AG33" i="45"/>
  <c r="AI33" i="45" s="1"/>
  <c r="AK33" i="45" s="1"/>
  <c r="AM33" i="45" s="1"/>
  <c r="AP33" i="45"/>
  <c r="AQ33" i="45"/>
  <c r="AR33" i="45"/>
  <c r="AD34" i="45"/>
  <c r="AE33" i="45" s="1"/>
  <c r="AT33" i="45" s="1"/>
  <c r="AP34" i="45"/>
  <c r="AQ34" i="45"/>
  <c r="AR34" i="45"/>
  <c r="AD35" i="45"/>
  <c r="AP35" i="45"/>
  <c r="AQ35" i="45"/>
  <c r="AR35" i="45"/>
  <c r="AD36" i="45"/>
  <c r="AE35" i="45" s="1"/>
  <c r="AG35" i="45" s="1"/>
  <c r="AP36" i="45"/>
  <c r="AQ36" i="45"/>
  <c r="AR36" i="45"/>
  <c r="AD37" i="45"/>
  <c r="AP37" i="45"/>
  <c r="AQ37" i="45"/>
  <c r="AR37" i="45"/>
  <c r="AT37" i="45"/>
  <c r="AU37" i="45"/>
  <c r="AD38" i="45"/>
  <c r="AE37" i="45" s="1"/>
  <c r="AF37" i="45" s="1"/>
  <c r="AP38" i="45"/>
  <c r="AQ38" i="45"/>
  <c r="AR38" i="45"/>
  <c r="AD39" i="45"/>
  <c r="AP39" i="45"/>
  <c r="AQ39" i="45"/>
  <c r="AR39" i="45"/>
  <c r="AD40" i="45"/>
  <c r="AP40" i="45"/>
  <c r="AQ40" i="45"/>
  <c r="AR40" i="45"/>
  <c r="AD41" i="45"/>
  <c r="AE40" i="45" s="1"/>
  <c r="AU40" i="45" s="1"/>
  <c r="AP41" i="45"/>
  <c r="AQ41" i="45"/>
  <c r="AR41" i="45"/>
  <c r="AD42" i="45"/>
  <c r="AE41" i="45" s="1"/>
  <c r="AP42" i="45"/>
  <c r="AQ42" i="45"/>
  <c r="AR42" i="45"/>
  <c r="AD43" i="45"/>
  <c r="AP43" i="45"/>
  <c r="AQ43" i="45"/>
  <c r="AR43" i="45"/>
  <c r="AD44" i="45"/>
  <c r="AQ44" i="45"/>
  <c r="AR44" i="45"/>
  <c r="AD45" i="45"/>
  <c r="AP45" i="45"/>
  <c r="AQ45" i="45"/>
  <c r="AR45" i="45"/>
  <c r="AD46" i="45"/>
  <c r="AE45" i="45" s="1"/>
  <c r="AP46" i="45"/>
  <c r="AQ46" i="45"/>
  <c r="AR46" i="45"/>
  <c r="AD47" i="45"/>
  <c r="AP47" i="45"/>
  <c r="AQ47" i="45"/>
  <c r="AR47" i="45"/>
  <c r="AD48" i="45"/>
  <c r="AP48" i="45"/>
  <c r="AQ48" i="45"/>
  <c r="AR48" i="45"/>
  <c r="AD49" i="45"/>
  <c r="AF49" i="45"/>
  <c r="AH49" i="45" s="1"/>
  <c r="AJ49" i="45" s="1"/>
  <c r="AL49" i="45" s="1"/>
  <c r="AP49" i="45"/>
  <c r="AQ49" i="45"/>
  <c r="AR49" i="45"/>
  <c r="AD50" i="45"/>
  <c r="AE49" i="45" s="1"/>
  <c r="AG49" i="45" s="1"/>
  <c r="AI49" i="45" s="1"/>
  <c r="AK49" i="45" s="1"/>
  <c r="AM49" i="45" s="1"/>
  <c r="AP50" i="45"/>
  <c r="AQ50" i="45"/>
  <c r="AR50" i="45"/>
  <c r="AD51" i="45"/>
  <c r="AE50" i="45" s="1"/>
  <c r="AG50" i="45" s="1"/>
  <c r="AP51" i="45"/>
  <c r="AQ51" i="45"/>
  <c r="AR51" i="45"/>
  <c r="AD52" i="45"/>
  <c r="AE51" i="45" s="1"/>
  <c r="AF51" i="45" s="1"/>
  <c r="AP52" i="45"/>
  <c r="AQ52" i="45"/>
  <c r="AR52" i="45"/>
  <c r="AD53" i="45"/>
  <c r="AE52" i="45" s="1"/>
  <c r="AG53" i="45"/>
  <c r="AI53" i="45" s="1"/>
  <c r="AK53" i="45" s="1"/>
  <c r="AM53" i="45" s="1"/>
  <c r="AP53" i="45"/>
  <c r="AQ53" i="45"/>
  <c r="AR53" i="45"/>
  <c r="AD54" i="45"/>
  <c r="AE53" i="45" s="1"/>
  <c r="AF53" i="45" s="1"/>
  <c r="AP54" i="45"/>
  <c r="AQ54" i="45"/>
  <c r="AR54" i="45"/>
  <c r="AD55" i="45"/>
  <c r="AP55" i="45"/>
  <c r="AQ55" i="45"/>
  <c r="AR55" i="45"/>
  <c r="AD56" i="45"/>
  <c r="AP56" i="45"/>
  <c r="AQ56" i="45"/>
  <c r="AR56" i="45"/>
  <c r="AD57" i="45"/>
  <c r="AE56" i="45" s="1"/>
  <c r="AF56" i="45" s="1"/>
  <c r="AF57" i="45"/>
  <c r="AH57" i="45" s="1"/>
  <c r="AJ57" i="45" s="1"/>
  <c r="AG57" i="45"/>
  <c r="AI57" i="45" s="1"/>
  <c r="AK57" i="45" s="1"/>
  <c r="AM57" i="45" s="1"/>
  <c r="AP57" i="45"/>
  <c r="AQ57" i="45"/>
  <c r="AR57" i="45"/>
  <c r="AD58" i="45"/>
  <c r="AE57" i="45" s="1"/>
  <c r="AP58" i="45"/>
  <c r="AQ58" i="45"/>
  <c r="AR58" i="45"/>
  <c r="AD59" i="45"/>
  <c r="AE58" i="45" s="1"/>
  <c r="AP59" i="45"/>
  <c r="AQ59" i="45"/>
  <c r="AR59" i="45"/>
  <c r="AD60" i="45"/>
  <c r="AE59" i="45" s="1"/>
  <c r="AP60" i="45"/>
  <c r="AQ60" i="45"/>
  <c r="AR60" i="45"/>
  <c r="AD61" i="45"/>
  <c r="AF61" i="45"/>
  <c r="AP61" i="45"/>
  <c r="AQ61" i="45"/>
  <c r="AR61" i="45"/>
  <c r="AD62" i="45"/>
  <c r="AE61" i="45" s="1"/>
  <c r="AG62" i="45"/>
  <c r="AI62" i="45" s="1"/>
  <c r="AK62" i="45" s="1"/>
  <c r="AM62" i="45" s="1"/>
  <c r="AP62" i="45"/>
  <c r="AQ62" i="45"/>
  <c r="AR62" i="45"/>
  <c r="AD63" i="45"/>
  <c r="AE62" i="45" s="1"/>
  <c r="AP63" i="45"/>
  <c r="AQ63" i="45"/>
  <c r="AR63" i="45"/>
  <c r="AD64" i="45"/>
  <c r="AE63" i="45" s="1"/>
  <c r="AP64" i="45"/>
  <c r="AQ64" i="45"/>
  <c r="AR64" i="45"/>
  <c r="AD65" i="45"/>
  <c r="AE64" i="45" s="1"/>
  <c r="AP65" i="45"/>
  <c r="AQ65" i="45"/>
  <c r="AR65" i="45"/>
  <c r="AD66" i="45"/>
  <c r="AP66" i="45"/>
  <c r="AQ66" i="45"/>
  <c r="AR66" i="45"/>
  <c r="AD67" i="45"/>
  <c r="AP67" i="45"/>
  <c r="AQ67" i="45"/>
  <c r="AR67" i="45"/>
  <c r="AD68" i="45"/>
  <c r="AE67" i="45" s="1"/>
  <c r="AP68" i="45"/>
  <c r="AQ68" i="45"/>
  <c r="AR68" i="45"/>
  <c r="AD69" i="45"/>
  <c r="AE68" i="45" s="1"/>
  <c r="AP69" i="45"/>
  <c r="AQ69" i="45"/>
  <c r="AR69" i="45"/>
  <c r="AD70" i="45"/>
  <c r="AP70" i="45"/>
  <c r="AQ70" i="45"/>
  <c r="AR70" i="45"/>
  <c r="AD71" i="45"/>
  <c r="AE70" i="45" s="1"/>
  <c r="AP71" i="45"/>
  <c r="AQ71" i="45"/>
  <c r="AR71" i="45"/>
  <c r="AD72" i="45"/>
  <c r="AE71" i="45" s="1"/>
  <c r="AE72" i="45"/>
  <c r="AP72" i="45"/>
  <c r="AQ72" i="45"/>
  <c r="AR72" i="45"/>
  <c r="AT72" i="45"/>
  <c r="AU72" i="45"/>
  <c r="AD73" i="45"/>
  <c r="AP73" i="45"/>
  <c r="AQ73" i="45"/>
  <c r="AR73" i="45"/>
  <c r="AD74" i="45"/>
  <c r="AE73" i="45" s="1"/>
  <c r="AP74" i="45"/>
  <c r="AQ74" i="45"/>
  <c r="AR74" i="45"/>
  <c r="AD75" i="45"/>
  <c r="AP75" i="45"/>
  <c r="AQ75" i="45"/>
  <c r="AR75" i="45"/>
  <c r="AD76" i="45"/>
  <c r="AP76" i="45"/>
  <c r="AQ76" i="45"/>
  <c r="AR76" i="45"/>
  <c r="AD77" i="45"/>
  <c r="AP77" i="45"/>
  <c r="AQ77" i="45"/>
  <c r="AR77" i="45"/>
  <c r="AD78" i="45"/>
  <c r="AP78" i="45"/>
  <c r="AQ78" i="45"/>
  <c r="AR78" i="45"/>
  <c r="AD79" i="45"/>
  <c r="AE78" i="45" s="1"/>
  <c r="AP79" i="45"/>
  <c r="AQ79" i="45"/>
  <c r="AR79" i="45"/>
  <c r="AD80" i="45"/>
  <c r="AE79" i="45" s="1"/>
  <c r="AE80" i="45"/>
  <c r="AP80" i="45"/>
  <c r="AQ80" i="45"/>
  <c r="AR80" i="45"/>
  <c r="AT80" i="45"/>
  <c r="AD81" i="45"/>
  <c r="AP81" i="45"/>
  <c r="AQ81" i="45"/>
  <c r="AR81" i="45"/>
  <c r="AD82" i="45"/>
  <c r="AE81" i="45" s="1"/>
  <c r="AP82" i="45"/>
  <c r="AQ82" i="45"/>
  <c r="AR82" i="45"/>
  <c r="AD83" i="45"/>
  <c r="AE83" i="45" s="1"/>
  <c r="AU83" i="45" s="1"/>
  <c r="AP83" i="45"/>
  <c r="AQ83" i="45"/>
  <c r="AR83" i="45"/>
  <c r="AD84" i="45"/>
  <c r="AE84" i="45"/>
  <c r="AP84" i="45"/>
  <c r="AQ84" i="45"/>
  <c r="AR84" i="45"/>
  <c r="AT84" i="45"/>
  <c r="AU84" i="45"/>
  <c r="AD85" i="45"/>
  <c r="AE85" i="45"/>
  <c r="AG85" i="45" s="1"/>
  <c r="AF85" i="45"/>
  <c r="AH85" i="45" s="1"/>
  <c r="AJ85" i="45" s="1"/>
  <c r="AP85" i="45"/>
  <c r="AQ85" i="45"/>
  <c r="AR85" i="45"/>
  <c r="AT85" i="45"/>
  <c r="AD86" i="45"/>
  <c r="AE86" i="45" s="1"/>
  <c r="AU86" i="45" s="1"/>
  <c r="AP86" i="45"/>
  <c r="AQ86" i="45"/>
  <c r="AR86" i="45"/>
  <c r="AD87" i="45"/>
  <c r="AP87" i="45"/>
  <c r="AQ87" i="45"/>
  <c r="AR87" i="45"/>
  <c r="AD88" i="45"/>
  <c r="AP88" i="45"/>
  <c r="AQ88" i="45"/>
  <c r="AR88" i="45"/>
  <c r="AD89" i="45"/>
  <c r="AE89" i="45"/>
  <c r="AP89" i="45"/>
  <c r="AQ89" i="45"/>
  <c r="AR89" i="45"/>
  <c r="AD90" i="45"/>
  <c r="AE90" i="45"/>
  <c r="AF90" i="45"/>
  <c r="AP90" i="45"/>
  <c r="AQ90" i="45"/>
  <c r="AR90" i="45"/>
  <c r="AD91" i="45"/>
  <c r="AE91" i="45"/>
  <c r="AG91" i="45" s="1"/>
  <c r="AF91" i="45"/>
  <c r="AH91" i="45" s="1"/>
  <c r="AJ91" i="45" s="1"/>
  <c r="AP91" i="45"/>
  <c r="AQ91" i="45"/>
  <c r="AR91" i="45"/>
  <c r="AD92" i="45"/>
  <c r="AP92" i="45"/>
  <c r="AQ92" i="45"/>
  <c r="AR92" i="45"/>
  <c r="AD93" i="45"/>
  <c r="AE93" i="45" s="1"/>
  <c r="AP93" i="45"/>
  <c r="AQ93" i="45"/>
  <c r="AR93" i="45"/>
  <c r="AD94" i="45"/>
  <c r="AE94" i="45"/>
  <c r="AG94" i="45" s="1"/>
  <c r="AI94" i="45" s="1"/>
  <c r="AK94" i="45" s="1"/>
  <c r="AM94" i="45" s="1"/>
  <c r="AP94" i="45"/>
  <c r="AQ94" i="45"/>
  <c r="AR94" i="45"/>
  <c r="AT94" i="45"/>
  <c r="AU94" i="45"/>
  <c r="AD95" i="45"/>
  <c r="AP95" i="45"/>
  <c r="AQ95" i="45"/>
  <c r="AR95" i="45"/>
  <c r="AD96" i="45"/>
  <c r="AE95" i="45" s="1"/>
  <c r="AP96" i="45"/>
  <c r="AQ96" i="45"/>
  <c r="AR96" i="45"/>
  <c r="AD97" i="45"/>
  <c r="AE96" i="45" s="1"/>
  <c r="AE97" i="45"/>
  <c r="AP97" i="45"/>
  <c r="AQ97" i="45"/>
  <c r="AR97" i="45"/>
  <c r="AD98" i="45"/>
  <c r="AE98" i="45"/>
  <c r="AF98" i="45"/>
  <c r="AP98" i="45"/>
  <c r="AQ98" i="45"/>
  <c r="AR98" i="45"/>
  <c r="AD99" i="45"/>
  <c r="AE99" i="45"/>
  <c r="AG99" i="45" s="1"/>
  <c r="AF99" i="45"/>
  <c r="AH99" i="45" s="1"/>
  <c r="AJ99" i="45" s="1"/>
  <c r="AP99" i="45"/>
  <c r="AQ99" i="45"/>
  <c r="AR99" i="45"/>
  <c r="AD100" i="45"/>
  <c r="AE100" i="45" s="1"/>
  <c r="AP100" i="45"/>
  <c r="AQ100" i="45"/>
  <c r="AR100" i="45"/>
  <c r="AT100" i="45"/>
  <c r="AQ5" i="45"/>
  <c r="AP5" i="45"/>
  <c r="AQ4" i="45"/>
  <c r="AP4" i="45"/>
  <c r="AN4" i="45"/>
  <c r="AB44" i="45"/>
  <c r="F4" i="11"/>
  <c r="AE48" i="45" l="1"/>
  <c r="AT40" i="45"/>
  <c r="AV40" i="45" s="1"/>
  <c r="AE44" i="45"/>
  <c r="AG40" i="45"/>
  <c r="AI40" i="45" s="1"/>
  <c r="AK40" i="45" s="1"/>
  <c r="AM40" i="45" s="1"/>
  <c r="AG37" i="45"/>
  <c r="AI37" i="45" s="1"/>
  <c r="AK37" i="45" s="1"/>
  <c r="AM37" i="45" s="1"/>
  <c r="AF40" i="45"/>
  <c r="AH40" i="45" s="1"/>
  <c r="AJ40" i="45" s="1"/>
  <c r="AO62" i="45"/>
  <c r="AN24" i="45"/>
  <c r="AV94" i="45"/>
  <c r="AV37" i="45"/>
  <c r="AO33" i="45"/>
  <c r="AO53" i="45"/>
  <c r="AV84" i="45"/>
  <c r="AL91" i="45"/>
  <c r="AG93" i="45"/>
  <c r="AF93" i="45"/>
  <c r="AG96" i="45"/>
  <c r="AF96" i="45"/>
  <c r="AL99" i="45"/>
  <c r="AL57" i="45"/>
  <c r="AF41" i="45"/>
  <c r="AG41" i="45"/>
  <c r="AH98" i="45"/>
  <c r="AJ98" i="45" s="1"/>
  <c r="AF78" i="45"/>
  <c r="AG78" i="45"/>
  <c r="AT78" i="45"/>
  <c r="AU78" i="45"/>
  <c r="AI50" i="45"/>
  <c r="AK50" i="45" s="1"/>
  <c r="AM50" i="45" s="1"/>
  <c r="AG98" i="45"/>
  <c r="AT98" i="45"/>
  <c r="AU98" i="45"/>
  <c r="AU93" i="45"/>
  <c r="AU64" i="45"/>
  <c r="AT64" i="45"/>
  <c r="AF64" i="45"/>
  <c r="AG64" i="45"/>
  <c r="AT93" i="45"/>
  <c r="AE88" i="45"/>
  <c r="AF79" i="45"/>
  <c r="AG79" i="45"/>
  <c r="AT79" i="45"/>
  <c r="AU79" i="45"/>
  <c r="AV72" i="45"/>
  <c r="AT45" i="45"/>
  <c r="AF45" i="45"/>
  <c r="AG45" i="45"/>
  <c r="AU45" i="45"/>
  <c r="AT14" i="45"/>
  <c r="AU14" i="45"/>
  <c r="AF14" i="45"/>
  <c r="AG14" i="45"/>
  <c r="AE87" i="45"/>
  <c r="AG58" i="45"/>
  <c r="AG89" i="45"/>
  <c r="AF89" i="45"/>
  <c r="AF80" i="45"/>
  <c r="AG80" i="45"/>
  <c r="AN99" i="45"/>
  <c r="AH90" i="45"/>
  <c r="AJ90" i="45" s="1"/>
  <c r="AG90" i="45"/>
  <c r="AT90" i="45"/>
  <c r="AU90" i="45"/>
  <c r="AE82" i="45"/>
  <c r="AU80" i="45"/>
  <c r="AV80" i="45" s="1"/>
  <c r="AG83" i="45"/>
  <c r="AF83" i="45"/>
  <c r="AT83" i="45"/>
  <c r="AV83" i="45" s="1"/>
  <c r="AN91" i="45"/>
  <c r="AE77" i="45"/>
  <c r="AE76" i="45"/>
  <c r="AF73" i="45"/>
  <c r="AG73" i="45"/>
  <c r="AT73" i="45"/>
  <c r="AU73" i="45"/>
  <c r="AT59" i="45"/>
  <c r="AU59" i="45"/>
  <c r="AG59" i="45"/>
  <c r="AF59" i="45"/>
  <c r="AF58" i="45"/>
  <c r="AH51" i="45"/>
  <c r="AJ51" i="45" s="1"/>
  <c r="AH37" i="45"/>
  <c r="AJ37" i="45" s="1"/>
  <c r="AF86" i="45"/>
  <c r="AG86" i="45"/>
  <c r="AT86" i="45"/>
  <c r="AV86" i="45" s="1"/>
  <c r="AL85" i="45"/>
  <c r="AG100" i="45"/>
  <c r="AU100" i="45"/>
  <c r="AV100" i="45" s="1"/>
  <c r="AF100" i="45"/>
  <c r="AG97" i="45"/>
  <c r="AF97" i="45"/>
  <c r="AT97" i="45"/>
  <c r="AU97" i="45"/>
  <c r="AG81" i="45"/>
  <c r="AF81" i="45"/>
  <c r="AT81" i="45"/>
  <c r="AU81" i="45"/>
  <c r="AN85" i="45"/>
  <c r="AE75" i="45"/>
  <c r="AG95" i="45"/>
  <c r="AU95" i="45"/>
  <c r="AF95" i="45"/>
  <c r="AT95" i="45"/>
  <c r="AE74" i="45"/>
  <c r="AU68" i="45"/>
  <c r="AT68" i="45"/>
  <c r="AF68" i="45"/>
  <c r="AG68" i="45"/>
  <c r="AE46" i="45"/>
  <c r="AE47" i="45"/>
  <c r="AI25" i="45"/>
  <c r="AK25" i="45" s="1"/>
  <c r="AM25" i="45" s="1"/>
  <c r="AE42" i="45"/>
  <c r="AE43" i="45"/>
  <c r="AF71" i="45"/>
  <c r="AG71" i="45"/>
  <c r="AT8" i="45"/>
  <c r="AU8" i="45"/>
  <c r="AF8" i="45"/>
  <c r="AG8" i="45"/>
  <c r="AE92" i="45"/>
  <c r="AU71" i="45"/>
  <c r="AH56" i="45"/>
  <c r="AJ56" i="45" s="1"/>
  <c r="AE55" i="45"/>
  <c r="AE54" i="45"/>
  <c r="AG30" i="45"/>
  <c r="AF94" i="45"/>
  <c r="AT71" i="45"/>
  <c r="AU70" i="45"/>
  <c r="AT70" i="45"/>
  <c r="AF70" i="45"/>
  <c r="AG70" i="45"/>
  <c r="AE66" i="45"/>
  <c r="AU62" i="45"/>
  <c r="AT62" i="45"/>
  <c r="AF62" i="45"/>
  <c r="AH53" i="45"/>
  <c r="AJ53" i="45" s="1"/>
  <c r="AO49" i="45"/>
  <c r="AI21" i="45"/>
  <c r="AK21" i="45" s="1"/>
  <c r="AM21" i="45" s="1"/>
  <c r="AF72" i="45"/>
  <c r="AG72" i="45"/>
  <c r="AU63" i="45"/>
  <c r="AT63" i="45"/>
  <c r="AF63" i="45"/>
  <c r="AG63" i="45"/>
  <c r="AT51" i="45"/>
  <c r="AU51" i="45"/>
  <c r="AG51" i="45"/>
  <c r="AT50" i="45"/>
  <c r="AU50" i="45"/>
  <c r="AF50" i="45"/>
  <c r="AF30" i="45"/>
  <c r="AE38" i="45"/>
  <c r="AE39" i="45"/>
  <c r="AF84" i="45"/>
  <c r="AG84" i="45"/>
  <c r="AE65" i="45"/>
  <c r="AH61" i="45"/>
  <c r="AJ61" i="45" s="1"/>
  <c r="AU29" i="45"/>
  <c r="AF29" i="45"/>
  <c r="AG29" i="45"/>
  <c r="AT29" i="45"/>
  <c r="AU67" i="45"/>
  <c r="AT67" i="45"/>
  <c r="AF67" i="45"/>
  <c r="AG67" i="45"/>
  <c r="AO94" i="45"/>
  <c r="AU99" i="45"/>
  <c r="AU91" i="45"/>
  <c r="AE69" i="45"/>
  <c r="AT99" i="45"/>
  <c r="AI99" i="45"/>
  <c r="AK99" i="45" s="1"/>
  <c r="AM99" i="45" s="1"/>
  <c r="AT91" i="45"/>
  <c r="AI91" i="45"/>
  <c r="AK91" i="45" s="1"/>
  <c r="AM91" i="45" s="1"/>
  <c r="AU85" i="45"/>
  <c r="AV85" i="45" s="1"/>
  <c r="AI85" i="45"/>
  <c r="AK85" i="45" s="1"/>
  <c r="AM85" i="45" s="1"/>
  <c r="AE60" i="45"/>
  <c r="AO57" i="45"/>
  <c r="AT57" i="45"/>
  <c r="AU57" i="45"/>
  <c r="AN57" i="45"/>
  <c r="AG56" i="45"/>
  <c r="AT49" i="45"/>
  <c r="AU49" i="45"/>
  <c r="AN49" i="45"/>
  <c r="AT61" i="45"/>
  <c r="AU61" i="45"/>
  <c r="AT52" i="45"/>
  <c r="AU52" i="45"/>
  <c r="AT6" i="45"/>
  <c r="AU6" i="45"/>
  <c r="AF6" i="45"/>
  <c r="AG6" i="45"/>
  <c r="AU21" i="45"/>
  <c r="AF21" i="45"/>
  <c r="AT21" i="45"/>
  <c r="AT53" i="45"/>
  <c r="AU53" i="45"/>
  <c r="AG52" i="45"/>
  <c r="AE27" i="45"/>
  <c r="AU22" i="45"/>
  <c r="AF22" i="45"/>
  <c r="AG22" i="45"/>
  <c r="AT19" i="45"/>
  <c r="AU19" i="45"/>
  <c r="AF19" i="45"/>
  <c r="AG19" i="45"/>
  <c r="AE16" i="45"/>
  <c r="AG61" i="45"/>
  <c r="AT56" i="45"/>
  <c r="AU56" i="45"/>
  <c r="AF52" i="45"/>
  <c r="AI35" i="45"/>
  <c r="AK35" i="45" s="1"/>
  <c r="AM35" i="45" s="1"/>
  <c r="AE28" i="45"/>
  <c r="AT22" i="45"/>
  <c r="AE36" i="45"/>
  <c r="AT35" i="45"/>
  <c r="AE32" i="45"/>
  <c r="AE23" i="45"/>
  <c r="AT12" i="45"/>
  <c r="AU12" i="45"/>
  <c r="AF12" i="45"/>
  <c r="AG12" i="45"/>
  <c r="AE34" i="45"/>
  <c r="AU25" i="45"/>
  <c r="AV25" i="45" s="1"/>
  <c r="AF25" i="45"/>
  <c r="AT18" i="45"/>
  <c r="AU18" i="45"/>
  <c r="AF18" i="45"/>
  <c r="AG18" i="45"/>
  <c r="AE31" i="45"/>
  <c r="AU24" i="45"/>
  <c r="AV24" i="45" s="1"/>
  <c r="AG24" i="45"/>
  <c r="AE20" i="45"/>
  <c r="AU35" i="45"/>
  <c r="AF35" i="45"/>
  <c r="AU33" i="45"/>
  <c r="AV33" i="45" s="1"/>
  <c r="AF33" i="45"/>
  <c r="AE26" i="45"/>
  <c r="AT10" i="45"/>
  <c r="AU10" i="45"/>
  <c r="AF10" i="45"/>
  <c r="AG10" i="45"/>
  <c r="AE17" i="45"/>
  <c r="AE15" i="45"/>
  <c r="AE13" i="45"/>
  <c r="AE11" i="45"/>
  <c r="AE9" i="45"/>
  <c r="AE7" i="45"/>
  <c r="AO40" i="45" l="1"/>
  <c r="AU44" i="45"/>
  <c r="AT44" i="45"/>
  <c r="AF44" i="45"/>
  <c r="AH44" i="45" s="1"/>
  <c r="AJ44" i="45" s="1"/>
  <c r="AL44" i="45" s="1"/>
  <c r="AG44" i="45"/>
  <c r="AU48" i="45"/>
  <c r="AF48" i="45"/>
  <c r="AG48" i="45"/>
  <c r="AT48" i="45"/>
  <c r="AS49" i="45"/>
  <c r="A49" i="45" s="1"/>
  <c r="AO25" i="45"/>
  <c r="AV67" i="45"/>
  <c r="AN98" i="45"/>
  <c r="AV6" i="45"/>
  <c r="AV63" i="45"/>
  <c r="AN51" i="45"/>
  <c r="AV35" i="45"/>
  <c r="AV50" i="45"/>
  <c r="AV64" i="45"/>
  <c r="AV56" i="45"/>
  <c r="AV51" i="45"/>
  <c r="AN40" i="45"/>
  <c r="AV49" i="45"/>
  <c r="AN53" i="45"/>
  <c r="AS53" i="45" s="1"/>
  <c r="A53" i="45" s="1"/>
  <c r="AV70" i="45"/>
  <c r="AV73" i="45"/>
  <c r="AS57" i="45"/>
  <c r="A57" i="45" s="1"/>
  <c r="AV61" i="45"/>
  <c r="AV62" i="45"/>
  <c r="AV59" i="45"/>
  <c r="AV10" i="45"/>
  <c r="AV90" i="45"/>
  <c r="AV97" i="45"/>
  <c r="AV98" i="45"/>
  <c r="AO91" i="45"/>
  <c r="AS91" i="45" s="1"/>
  <c r="A91" i="45" s="1"/>
  <c r="AO21" i="45"/>
  <c r="AV8" i="45"/>
  <c r="AN37" i="45"/>
  <c r="AN90" i="45"/>
  <c r="AV18" i="45"/>
  <c r="AV19" i="45"/>
  <c r="AV21" i="45"/>
  <c r="AV52" i="45"/>
  <c r="AO99" i="45"/>
  <c r="AS99" i="45" s="1"/>
  <c r="A99" i="45" s="1"/>
  <c r="AV95" i="45"/>
  <c r="AV14" i="45"/>
  <c r="AH100" i="45"/>
  <c r="AJ100" i="45" s="1"/>
  <c r="AF7" i="45"/>
  <c r="AG7" i="45"/>
  <c r="AI24" i="45"/>
  <c r="AK24" i="45" s="1"/>
  <c r="AV53" i="45"/>
  <c r="AH29" i="45"/>
  <c r="AJ29" i="45" s="1"/>
  <c r="AG39" i="45"/>
  <c r="AH72" i="45"/>
  <c r="AJ72" i="45" s="1"/>
  <c r="AG92" i="45"/>
  <c r="AF92" i="45"/>
  <c r="AF74" i="45"/>
  <c r="AG74" i="45"/>
  <c r="AV81" i="45"/>
  <c r="AL37" i="45"/>
  <c r="AI90" i="45"/>
  <c r="AK90" i="45" s="1"/>
  <c r="AM90" i="45" s="1"/>
  <c r="AU89" i="45" s="1"/>
  <c r="AH89" i="45"/>
  <c r="AJ89" i="45" s="1"/>
  <c r="AV79" i="45"/>
  <c r="AV78" i="45"/>
  <c r="AH96" i="45"/>
  <c r="AJ96" i="45" s="1"/>
  <c r="AU32" i="45"/>
  <c r="AG32" i="45"/>
  <c r="AT32" i="45"/>
  <c r="AF32" i="45"/>
  <c r="AI29" i="45"/>
  <c r="AK29" i="45" s="1"/>
  <c r="AM29" i="45" s="1"/>
  <c r="AH94" i="45"/>
  <c r="AJ94" i="45" s="1"/>
  <c r="AU36" i="45"/>
  <c r="AG36" i="45"/>
  <c r="AF36" i="45"/>
  <c r="AT36" i="45"/>
  <c r="AI100" i="45"/>
  <c r="AK100" i="45" s="1"/>
  <c r="AM100" i="45" s="1"/>
  <c r="AH10" i="45"/>
  <c r="AJ10" i="45" s="1"/>
  <c r="AH19" i="45"/>
  <c r="AJ19" i="45" s="1"/>
  <c r="AU60" i="45"/>
  <c r="AF60" i="45"/>
  <c r="AG60" i="45"/>
  <c r="AT60" i="45"/>
  <c r="AI72" i="45"/>
  <c r="AK72" i="45" s="1"/>
  <c r="AM72" i="45" s="1"/>
  <c r="AF66" i="45"/>
  <c r="AG66" i="45"/>
  <c r="AI79" i="45"/>
  <c r="AK79" i="45" s="1"/>
  <c r="AM79" i="45" s="1"/>
  <c r="AI96" i="45"/>
  <c r="AK96" i="45" s="1"/>
  <c r="AM96" i="45" s="1"/>
  <c r="AT11" i="45"/>
  <c r="AU11" i="45"/>
  <c r="AF11" i="45"/>
  <c r="AG11" i="45"/>
  <c r="AG26" i="45"/>
  <c r="AF31" i="45"/>
  <c r="AG31" i="45"/>
  <c r="AI12" i="45"/>
  <c r="AK12" i="45" s="1"/>
  <c r="AM12" i="45" s="1"/>
  <c r="AV22" i="45"/>
  <c r="AI22" i="45"/>
  <c r="AK22" i="45" s="1"/>
  <c r="AM22" i="45" s="1"/>
  <c r="AU20" i="45" s="1"/>
  <c r="AH21" i="45"/>
  <c r="AJ21" i="45" s="1"/>
  <c r="AV57" i="45"/>
  <c r="AI67" i="45"/>
  <c r="AK67" i="45" s="1"/>
  <c r="AM67" i="45" s="1"/>
  <c r="AN61" i="45"/>
  <c r="AI63" i="45"/>
  <c r="AK63" i="45" s="1"/>
  <c r="AM63" i="45" s="1"/>
  <c r="AI70" i="45"/>
  <c r="AK70" i="45" s="1"/>
  <c r="AM70" i="45" s="1"/>
  <c r="AH8" i="45"/>
  <c r="AJ8" i="45" s="1"/>
  <c r="AF47" i="45"/>
  <c r="AG47" i="45"/>
  <c r="AT47" i="45"/>
  <c r="AU47" i="45"/>
  <c r="AH95" i="45"/>
  <c r="AJ95" i="45" s="1"/>
  <c r="AI81" i="45"/>
  <c r="AK81" i="45" s="1"/>
  <c r="AM81" i="45" s="1"/>
  <c r="AL51" i="45"/>
  <c r="AI73" i="45"/>
  <c r="AK73" i="45" s="1"/>
  <c r="AM73" i="45" s="1"/>
  <c r="AI83" i="45"/>
  <c r="AK83" i="45" s="1"/>
  <c r="AM83" i="45" s="1"/>
  <c r="AL90" i="45"/>
  <c r="AT89" i="45" s="1"/>
  <c r="AI58" i="45"/>
  <c r="AK58" i="45" s="1"/>
  <c r="AM58" i="45" s="1"/>
  <c r="AH79" i="45"/>
  <c r="AJ79" i="45" s="1"/>
  <c r="AH78" i="45"/>
  <c r="AJ78" i="45" s="1"/>
  <c r="AH93" i="45"/>
  <c r="AJ93" i="45" s="1"/>
  <c r="AH25" i="45"/>
  <c r="AJ25" i="45" s="1"/>
  <c r="AH14" i="45"/>
  <c r="AJ14" i="45" s="1"/>
  <c r="AH52" i="45"/>
  <c r="AJ52" i="45" s="1"/>
  <c r="AI30" i="45"/>
  <c r="AK30" i="45" s="1"/>
  <c r="AM30" i="45" s="1"/>
  <c r="AI8" i="45"/>
  <c r="AK8" i="45" s="1"/>
  <c r="AM8" i="45" s="1"/>
  <c r="AH81" i="45"/>
  <c r="AJ81" i="45" s="1"/>
  <c r="AH83" i="45"/>
  <c r="AJ83" i="45" s="1"/>
  <c r="AI89" i="45"/>
  <c r="AK89" i="45" s="1"/>
  <c r="AM89" i="45" s="1"/>
  <c r="AI78" i="45"/>
  <c r="AK78" i="45" s="1"/>
  <c r="AM78" i="45" s="1"/>
  <c r="AT13" i="45"/>
  <c r="AU13" i="45"/>
  <c r="AF13" i="45"/>
  <c r="AG13" i="45"/>
  <c r="AH33" i="45"/>
  <c r="AJ33" i="45" s="1"/>
  <c r="AI18" i="45"/>
  <c r="AK18" i="45" s="1"/>
  <c r="AM18" i="45" s="1"/>
  <c r="AH12" i="45"/>
  <c r="AJ12" i="45" s="1"/>
  <c r="AH22" i="45"/>
  <c r="AJ22" i="45" s="1"/>
  <c r="AO37" i="45"/>
  <c r="AV91" i="45"/>
  <c r="AH67" i="45"/>
  <c r="AJ67" i="45" s="1"/>
  <c r="AL61" i="45"/>
  <c r="AH63" i="45"/>
  <c r="AJ63" i="45" s="1"/>
  <c r="AH70" i="45"/>
  <c r="AJ70" i="45" s="1"/>
  <c r="AG54" i="45"/>
  <c r="AI71" i="45"/>
  <c r="AK71" i="45" s="1"/>
  <c r="AM71" i="45" s="1"/>
  <c r="AU46" i="45"/>
  <c r="AF46" i="45"/>
  <c r="AG46" i="45"/>
  <c r="AT46" i="45"/>
  <c r="AH58" i="45"/>
  <c r="AJ58" i="45" s="1"/>
  <c r="AH73" i="45"/>
  <c r="AJ73" i="45" s="1"/>
  <c r="AI45" i="45"/>
  <c r="AK45" i="45" s="1"/>
  <c r="AM45" i="45" s="1"/>
  <c r="AG88" i="45"/>
  <c r="AF88" i="45"/>
  <c r="AT88" i="45"/>
  <c r="AU88" i="45"/>
  <c r="AI93" i="45"/>
  <c r="AK93" i="45" s="1"/>
  <c r="AM93" i="45" s="1"/>
  <c r="AU92" i="45" s="1"/>
  <c r="AI41" i="45"/>
  <c r="AK41" i="45" s="1"/>
  <c r="AM41" i="45" s="1"/>
  <c r="AU38" i="45"/>
  <c r="AF38" i="45"/>
  <c r="AG38" i="45"/>
  <c r="AT38" i="45"/>
  <c r="AF20" i="45"/>
  <c r="AG20" i="45"/>
  <c r="AI56" i="45"/>
  <c r="AK56" i="45" s="1"/>
  <c r="AM56" i="45" s="1"/>
  <c r="AU34" i="45"/>
  <c r="AG34" i="45"/>
  <c r="AF34" i="45"/>
  <c r="AT34" i="45"/>
  <c r="AH18" i="45"/>
  <c r="AJ18" i="45" s="1"/>
  <c r="AI61" i="45"/>
  <c r="AK61" i="45" s="1"/>
  <c r="AM61" i="45" s="1"/>
  <c r="AI6" i="45"/>
  <c r="AK6" i="45" s="1"/>
  <c r="AM6" i="45" s="1"/>
  <c r="AH71" i="45"/>
  <c r="AJ71" i="45" s="1"/>
  <c r="AI68" i="45"/>
  <c r="AK68" i="45" s="1"/>
  <c r="AM68" i="45" s="1"/>
  <c r="AI95" i="45"/>
  <c r="AK95" i="45" s="1"/>
  <c r="AM95" i="45" s="1"/>
  <c r="AH59" i="45"/>
  <c r="AJ59" i="45" s="1"/>
  <c r="AF76" i="45"/>
  <c r="AG76" i="45"/>
  <c r="AI80" i="45"/>
  <c r="AK80" i="45" s="1"/>
  <c r="AM80" i="45" s="1"/>
  <c r="AH45" i="45"/>
  <c r="AJ45" i="45" s="1"/>
  <c r="AV93" i="45"/>
  <c r="AI98" i="45"/>
  <c r="AK98" i="45" s="1"/>
  <c r="AM98" i="45" s="1"/>
  <c r="AF17" i="45"/>
  <c r="AG17" i="45"/>
  <c r="AH35" i="45"/>
  <c r="AJ35" i="45" s="1"/>
  <c r="AV12" i="45"/>
  <c r="AU28" i="45"/>
  <c r="AG28" i="45"/>
  <c r="AF28" i="45"/>
  <c r="AT28" i="45"/>
  <c r="AF16" i="45"/>
  <c r="AG16" i="45"/>
  <c r="AF27" i="45"/>
  <c r="AG27" i="45"/>
  <c r="AH6" i="45"/>
  <c r="AJ6" i="45" s="1"/>
  <c r="AV99" i="45"/>
  <c r="AI84" i="45"/>
  <c r="AK84" i="45" s="1"/>
  <c r="AM84" i="45" s="1"/>
  <c r="AL53" i="45"/>
  <c r="AN56" i="45"/>
  <c r="AL40" i="45"/>
  <c r="AF43" i="45"/>
  <c r="AG43" i="45"/>
  <c r="AT43" i="45"/>
  <c r="AU43" i="45"/>
  <c r="AH68" i="45"/>
  <c r="AJ68" i="45" s="1"/>
  <c r="AF75" i="45"/>
  <c r="AG75" i="45"/>
  <c r="AH97" i="45"/>
  <c r="AJ97" i="45" s="1"/>
  <c r="AI86" i="45"/>
  <c r="AK86" i="45" s="1"/>
  <c r="AM86" i="45" s="1"/>
  <c r="AI59" i="45"/>
  <c r="AK59" i="45" s="1"/>
  <c r="AM59" i="45" s="1"/>
  <c r="AF77" i="45"/>
  <c r="AG77" i="45"/>
  <c r="AT77" i="45"/>
  <c r="AU77" i="45"/>
  <c r="AF82" i="45"/>
  <c r="AG82" i="45"/>
  <c r="AH80" i="45"/>
  <c r="AJ80" i="45" s="1"/>
  <c r="AG87" i="45"/>
  <c r="AF87" i="45"/>
  <c r="AV45" i="45"/>
  <c r="AI64" i="45"/>
  <c r="AK64" i="45" s="1"/>
  <c r="AM64" i="45" s="1"/>
  <c r="AO50" i="45"/>
  <c r="AL98" i="45"/>
  <c r="AI51" i="45"/>
  <c r="AK51" i="45" s="1"/>
  <c r="AM51" i="45" s="1"/>
  <c r="AF9" i="45"/>
  <c r="AG9" i="45"/>
  <c r="AT15" i="45"/>
  <c r="AU15" i="45"/>
  <c r="AF15" i="45"/>
  <c r="AG15" i="45"/>
  <c r="AF65" i="45"/>
  <c r="AG65" i="45"/>
  <c r="AH50" i="45"/>
  <c r="AJ50" i="45" s="1"/>
  <c r="AG55" i="45"/>
  <c r="AF55" i="45"/>
  <c r="AI10" i="45"/>
  <c r="AK10" i="45" s="1"/>
  <c r="AM10" i="45" s="1"/>
  <c r="AF23" i="45"/>
  <c r="AG23" i="45"/>
  <c r="AO35" i="45"/>
  <c r="AI19" i="45"/>
  <c r="AK19" i="45" s="1"/>
  <c r="AM19" i="45" s="1"/>
  <c r="AI52" i="45"/>
  <c r="AK52" i="45" s="1"/>
  <c r="AM52" i="45" s="1"/>
  <c r="AU69" i="45"/>
  <c r="AT69" i="45"/>
  <c r="AF69" i="45"/>
  <c r="AG69" i="45"/>
  <c r="AV29" i="45"/>
  <c r="AH84" i="45"/>
  <c r="AJ84" i="45" s="1"/>
  <c r="AO85" i="45"/>
  <c r="AS85" i="45" s="1"/>
  <c r="AH62" i="45"/>
  <c r="AJ62" i="45" s="1"/>
  <c r="AV71" i="45"/>
  <c r="AL56" i="45"/>
  <c r="AU42" i="45"/>
  <c r="AF42" i="45"/>
  <c r="AG42" i="45"/>
  <c r="AT42" i="45"/>
  <c r="AV68" i="45"/>
  <c r="AI97" i="45"/>
  <c r="AK97" i="45" s="1"/>
  <c r="AM97" i="45" s="1"/>
  <c r="AH86" i="45"/>
  <c r="AJ86" i="45" s="1"/>
  <c r="AI14" i="45"/>
  <c r="AK14" i="45" s="1"/>
  <c r="AM14" i="45" s="1"/>
  <c r="AH64" i="45"/>
  <c r="AJ64" i="45" s="1"/>
  <c r="AS40" i="45" l="1"/>
  <c r="A40" i="45" s="1"/>
  <c r="AV48" i="45"/>
  <c r="AV44" i="45"/>
  <c r="AN44" i="45"/>
  <c r="AI48" i="45"/>
  <c r="AK48" i="45" s="1"/>
  <c r="AM48" i="45" s="1"/>
  <c r="AH48" i="45"/>
  <c r="AJ48" i="45" s="1"/>
  <c r="AI44" i="45"/>
  <c r="AK44" i="45" s="1"/>
  <c r="AM44" i="45" s="1"/>
  <c r="AX49" i="45"/>
  <c r="AN62" i="45"/>
  <c r="AS62" i="45" s="1"/>
  <c r="AX57" i="45"/>
  <c r="AS37" i="45"/>
  <c r="A37" i="45" s="1"/>
  <c r="AU96" i="45"/>
  <c r="AX85" i="45"/>
  <c r="A85" i="45"/>
  <c r="AN45" i="45"/>
  <c r="AO80" i="45"/>
  <c r="AV13" i="45"/>
  <c r="AN50" i="45"/>
  <c r="AS50" i="45" s="1"/>
  <c r="AU17" i="45"/>
  <c r="AN63" i="45"/>
  <c r="AO63" i="45"/>
  <c r="AU82" i="45"/>
  <c r="AO86" i="45"/>
  <c r="AO52" i="45"/>
  <c r="AN59" i="45"/>
  <c r="AV89" i="45"/>
  <c r="AN68" i="45"/>
  <c r="AV34" i="45"/>
  <c r="AN25" i="45"/>
  <c r="AS25" i="45" s="1"/>
  <c r="AO83" i="45"/>
  <c r="AN100" i="45"/>
  <c r="AO45" i="45"/>
  <c r="AN70" i="45"/>
  <c r="AO79" i="45"/>
  <c r="AN78" i="45"/>
  <c r="AO68" i="45"/>
  <c r="AN12" i="45"/>
  <c r="AN14" i="45"/>
  <c r="AO95" i="45"/>
  <c r="AO100" i="45"/>
  <c r="AV42" i="45"/>
  <c r="AO59" i="45"/>
  <c r="AN35" i="45"/>
  <c r="AS35" i="45" s="1"/>
  <c r="AO41" i="45"/>
  <c r="AN95" i="45"/>
  <c r="AO12" i="45"/>
  <c r="AV11" i="45"/>
  <c r="AN96" i="45"/>
  <c r="AN72" i="45"/>
  <c r="AX53" i="45"/>
  <c r="AN58" i="45"/>
  <c r="AX91" i="45"/>
  <c r="AN86" i="45"/>
  <c r="AV69" i="45"/>
  <c r="AN97" i="45"/>
  <c r="AX99" i="45"/>
  <c r="AV38" i="45"/>
  <c r="AN52" i="45"/>
  <c r="AL6" i="45"/>
  <c r="AI34" i="45"/>
  <c r="AK34" i="45" s="1"/>
  <c r="AM34" i="45" s="1"/>
  <c r="AL8" i="45"/>
  <c r="AH92" i="45"/>
  <c r="AJ92" i="45" s="1"/>
  <c r="AI55" i="45"/>
  <c r="AK55" i="45" s="1"/>
  <c r="AM55" i="45" s="1"/>
  <c r="AH75" i="45"/>
  <c r="AJ75" i="45" s="1"/>
  <c r="AN6" i="45"/>
  <c r="AI17" i="45"/>
  <c r="AK17" i="45" s="1"/>
  <c r="AM17" i="45" s="1"/>
  <c r="AL45" i="45"/>
  <c r="AL59" i="45"/>
  <c r="AO6" i="45"/>
  <c r="AI38" i="45"/>
  <c r="AK38" i="45" s="1"/>
  <c r="AM38" i="45" s="1"/>
  <c r="AV88" i="45"/>
  <c r="AL58" i="45"/>
  <c r="AI54" i="45"/>
  <c r="AK54" i="45" s="1"/>
  <c r="AM54" i="45" s="1"/>
  <c r="AN22" i="45"/>
  <c r="AH13" i="45"/>
  <c r="AJ13" i="45" s="1"/>
  <c r="AN83" i="45"/>
  <c r="AL52" i="45"/>
  <c r="AN93" i="45"/>
  <c r="AO81" i="45"/>
  <c r="AN8" i="45"/>
  <c r="AI31" i="45"/>
  <c r="AK31" i="45" s="1"/>
  <c r="AM31" i="45" s="1"/>
  <c r="AI11" i="45"/>
  <c r="AK11" i="45" s="1"/>
  <c r="AM11" i="45" s="1"/>
  <c r="AI66" i="45"/>
  <c r="AK66" i="45" s="1"/>
  <c r="AM66" i="45" s="1"/>
  <c r="AH60" i="45"/>
  <c r="AJ60" i="45" s="1"/>
  <c r="AV36" i="45"/>
  <c r="AH32" i="45"/>
  <c r="AJ32" i="45" s="1"/>
  <c r="AL29" i="45"/>
  <c r="AI75" i="45"/>
  <c r="AK75" i="45" s="1"/>
  <c r="AM75" i="45" s="1"/>
  <c r="AL83" i="45"/>
  <c r="AL93" i="45"/>
  <c r="AI60" i="45"/>
  <c r="AK60" i="45" s="1"/>
  <c r="AM60" i="45" s="1"/>
  <c r="AU55" i="45" s="1"/>
  <c r="AI69" i="45"/>
  <c r="AK69" i="45" s="1"/>
  <c r="AM69" i="45" s="1"/>
  <c r="AU66" i="45" s="1"/>
  <c r="AO97" i="45"/>
  <c r="AH69" i="45"/>
  <c r="AJ69" i="45" s="1"/>
  <c r="AI15" i="45"/>
  <c r="AK15" i="45" s="1"/>
  <c r="AM15" i="45" s="1"/>
  <c r="AO51" i="45"/>
  <c r="AS51" i="45" s="1"/>
  <c r="AI82" i="45"/>
  <c r="AK82" i="45" s="1"/>
  <c r="AM82" i="45" s="1"/>
  <c r="AL68" i="45"/>
  <c r="AV28" i="45"/>
  <c r="AH17" i="45"/>
  <c r="AJ17" i="45" s="1"/>
  <c r="AO61" i="45"/>
  <c r="AS61" i="45" s="1"/>
  <c r="AO56" i="45"/>
  <c r="AS56" i="45" s="1"/>
  <c r="AH38" i="45"/>
  <c r="AJ38" i="45" s="1"/>
  <c r="AH88" i="45"/>
  <c r="AJ88" i="45" s="1"/>
  <c r="AV46" i="45"/>
  <c r="AL12" i="45"/>
  <c r="AN81" i="45"/>
  <c r="AL14" i="45"/>
  <c r="AL78" i="45"/>
  <c r="AL95" i="45"/>
  <c r="AO70" i="45"/>
  <c r="AN21" i="45"/>
  <c r="AS21" i="45" s="1"/>
  <c r="AH11" i="45"/>
  <c r="AJ11" i="45" s="1"/>
  <c r="AH66" i="45"/>
  <c r="AJ66" i="45" s="1"/>
  <c r="AH36" i="45"/>
  <c r="AJ36" i="45" s="1"/>
  <c r="AV32" i="45"/>
  <c r="AI92" i="45"/>
  <c r="AK92" i="45" s="1"/>
  <c r="AM92" i="45" s="1"/>
  <c r="AN29" i="45"/>
  <c r="AL100" i="45"/>
  <c r="AI27" i="45"/>
  <c r="AK27" i="45" s="1"/>
  <c r="AM27" i="45" s="1"/>
  <c r="AI88" i="45"/>
  <c r="AK88" i="45" s="1"/>
  <c r="AM88" i="45" s="1"/>
  <c r="AI46" i="45"/>
  <c r="AK46" i="45" s="1"/>
  <c r="AM46" i="45" s="1"/>
  <c r="AL81" i="45"/>
  <c r="AL21" i="45"/>
  <c r="AH31" i="45"/>
  <c r="AJ31" i="45" s="1"/>
  <c r="AN19" i="45"/>
  <c r="AI36" i="45"/>
  <c r="AK36" i="45" s="1"/>
  <c r="AM36" i="45" s="1"/>
  <c r="AI32" i="45"/>
  <c r="AK32" i="45" s="1"/>
  <c r="AM32" i="45" s="1"/>
  <c r="AN89" i="45"/>
  <c r="AL72" i="45"/>
  <c r="AI23" i="45"/>
  <c r="AK23" i="45" s="1"/>
  <c r="AM23" i="45" s="1"/>
  <c r="AH82" i="45"/>
  <c r="AJ82" i="45" s="1"/>
  <c r="AL62" i="45"/>
  <c r="AL67" i="45"/>
  <c r="AL79" i="45"/>
  <c r="AL19" i="45"/>
  <c r="AL89" i="45"/>
  <c r="AI74" i="45"/>
  <c r="AK74" i="45" s="1"/>
  <c r="AM74" i="45" s="1"/>
  <c r="AM24" i="45"/>
  <c r="AU23" i="45" s="1"/>
  <c r="AI13" i="45"/>
  <c r="AK13" i="45" s="1"/>
  <c r="AM13" i="45" s="1"/>
  <c r="AH15" i="45"/>
  <c r="AJ15" i="45" s="1"/>
  <c r="AH28" i="45"/>
  <c r="AJ28" i="45" s="1"/>
  <c r="AN64" i="45"/>
  <c r="AH87" i="45"/>
  <c r="AJ87" i="45" s="1"/>
  <c r="AI28" i="45"/>
  <c r="AK28" i="45" s="1"/>
  <c r="AM28" i="45" s="1"/>
  <c r="AU27" i="45" s="1"/>
  <c r="AI20" i="45"/>
  <c r="AK20" i="45" s="1"/>
  <c r="AM20" i="45" s="1"/>
  <c r="AH46" i="45"/>
  <c r="AJ46" i="45" s="1"/>
  <c r="AV15" i="45"/>
  <c r="AI87" i="45"/>
  <c r="AK87" i="45" s="1"/>
  <c r="AM87" i="45" s="1"/>
  <c r="AV77" i="45"/>
  <c r="AL97" i="45"/>
  <c r="AT96" i="45" s="1"/>
  <c r="AV43" i="45"/>
  <c r="AN18" i="45"/>
  <c r="AH20" i="45"/>
  <c r="AJ20" i="45" s="1"/>
  <c r="AL70" i="45"/>
  <c r="AN67" i="45"/>
  <c r="AO18" i="45"/>
  <c r="AO78" i="45"/>
  <c r="AO8" i="45"/>
  <c r="AN79" i="45"/>
  <c r="AO73" i="45"/>
  <c r="AV47" i="45"/>
  <c r="AO22" i="45"/>
  <c r="AL10" i="45"/>
  <c r="AL94" i="45"/>
  <c r="AH74" i="45"/>
  <c r="AJ74" i="45" s="1"/>
  <c r="AO24" i="45"/>
  <c r="AS24" i="45" s="1"/>
  <c r="AL22" i="45"/>
  <c r="AO14" i="45"/>
  <c r="AH42" i="45"/>
  <c r="AJ42" i="45" s="1"/>
  <c r="AI9" i="45"/>
  <c r="AK9" i="45" s="1"/>
  <c r="AM9" i="45" s="1"/>
  <c r="AL80" i="45"/>
  <c r="AI77" i="45"/>
  <c r="AK77" i="45" s="1"/>
  <c r="AM77" i="45" s="1"/>
  <c r="AU76" i="45" s="1"/>
  <c r="AI43" i="45"/>
  <c r="AK43" i="45" s="1"/>
  <c r="AM43" i="45" s="1"/>
  <c r="AO84" i="45"/>
  <c r="AI16" i="45"/>
  <c r="AK16" i="45" s="1"/>
  <c r="AM16" i="45" s="1"/>
  <c r="AO98" i="45"/>
  <c r="AS98" i="45" s="1"/>
  <c r="AI76" i="45"/>
  <c r="AK76" i="45" s="1"/>
  <c r="AM76" i="45" s="1"/>
  <c r="AL71" i="45"/>
  <c r="AL73" i="45"/>
  <c r="AL33" i="45"/>
  <c r="AL25" i="45"/>
  <c r="AT23" i="45" s="1"/>
  <c r="AO58" i="45"/>
  <c r="AI47" i="45"/>
  <c r="AK47" i="45" s="1"/>
  <c r="AM47" i="45" s="1"/>
  <c r="AO96" i="45"/>
  <c r="AO72" i="45"/>
  <c r="AN10" i="45"/>
  <c r="AN94" i="45"/>
  <c r="AS94" i="45" s="1"/>
  <c r="AL96" i="45"/>
  <c r="AO90" i="45"/>
  <c r="AS90" i="45" s="1"/>
  <c r="AI7" i="45"/>
  <c r="AK7" i="45" s="1"/>
  <c r="AM7" i="45" s="1"/>
  <c r="AL64" i="45"/>
  <c r="AH23" i="45"/>
  <c r="AJ23" i="45" s="1"/>
  <c r="AH27" i="45"/>
  <c r="AJ27" i="45" s="1"/>
  <c r="AL18" i="45"/>
  <c r="AI42" i="45"/>
  <c r="AK42" i="45" s="1"/>
  <c r="AM42" i="45" s="1"/>
  <c r="AL50" i="45"/>
  <c r="AL84" i="45"/>
  <c r="AI65" i="45"/>
  <c r="AK65" i="45" s="1"/>
  <c r="AM65" i="45" s="1"/>
  <c r="AL86" i="45"/>
  <c r="AN84" i="45"/>
  <c r="AO19" i="45"/>
  <c r="AO10" i="45"/>
  <c r="AH65" i="45"/>
  <c r="AJ65" i="45" s="1"/>
  <c r="AH9" i="45"/>
  <c r="AJ9" i="45" s="1"/>
  <c r="AO64" i="45"/>
  <c r="AN80" i="45"/>
  <c r="AH77" i="45"/>
  <c r="AJ77" i="45" s="1"/>
  <c r="AH43" i="45"/>
  <c r="AJ43" i="45" s="1"/>
  <c r="AH16" i="45"/>
  <c r="AJ16" i="45" s="1"/>
  <c r="AL35" i="45"/>
  <c r="AH76" i="45"/>
  <c r="AJ76" i="45" s="1"/>
  <c r="AN71" i="45"/>
  <c r="AH34" i="45"/>
  <c r="AJ34" i="45" s="1"/>
  <c r="AO93" i="45"/>
  <c r="AN73" i="45"/>
  <c r="AO71" i="45"/>
  <c r="AL63" i="45"/>
  <c r="AN33" i="45"/>
  <c r="AS33" i="45" s="1"/>
  <c r="AO89" i="45"/>
  <c r="AO30" i="45"/>
  <c r="AH47" i="45"/>
  <c r="AJ47" i="45" s="1"/>
  <c r="AO67" i="45"/>
  <c r="AI26" i="45"/>
  <c r="AK26" i="45" s="1"/>
  <c r="AM26" i="45" s="1"/>
  <c r="AV60" i="45"/>
  <c r="AO29" i="45"/>
  <c r="AI39" i="45"/>
  <c r="AK39" i="45" s="1"/>
  <c r="AM39" i="45" s="1"/>
  <c r="AH7" i="45"/>
  <c r="AJ7" i="45" s="1"/>
  <c r="AX40" i="45" l="1"/>
  <c r="AO48" i="45"/>
  <c r="AO44" i="45"/>
  <c r="AN48" i="45"/>
  <c r="AL48" i="45"/>
  <c r="AS97" i="45"/>
  <c r="AX97" i="45" s="1"/>
  <c r="AX37" i="45"/>
  <c r="AS100" i="45"/>
  <c r="AX100" i="45" s="1"/>
  <c r="AS45" i="45"/>
  <c r="A45" i="45" s="1"/>
  <c r="AS86" i="45"/>
  <c r="A86" i="45" s="1"/>
  <c r="AV96" i="45"/>
  <c r="AS96" i="45"/>
  <c r="A96" i="45" s="1"/>
  <c r="AS80" i="45"/>
  <c r="AX80" i="45" s="1"/>
  <c r="AV23" i="45"/>
  <c r="AS95" i="45"/>
  <c r="AX95" i="45" s="1"/>
  <c r="AS19" i="45"/>
  <c r="A19" i="45" s="1"/>
  <c r="AS63" i="45"/>
  <c r="AX63" i="45" s="1"/>
  <c r="AX25" i="45"/>
  <c r="A25" i="45"/>
  <c r="AN28" i="45"/>
  <c r="AX62" i="45"/>
  <c r="A62" i="45"/>
  <c r="AX56" i="45"/>
  <c r="A56" i="45"/>
  <c r="AX50" i="45"/>
  <c r="A50" i="45"/>
  <c r="AS22" i="45"/>
  <c r="AX61" i="45"/>
  <c r="A61" i="45"/>
  <c r="AX21" i="45"/>
  <c r="A21" i="45"/>
  <c r="AX35" i="45"/>
  <c r="A35" i="45"/>
  <c r="AX51" i="45"/>
  <c r="A51" i="45"/>
  <c r="AX33" i="45"/>
  <c r="A33" i="45"/>
  <c r="AX94" i="45"/>
  <c r="A94" i="45"/>
  <c r="AX98" i="45"/>
  <c r="A98" i="45"/>
  <c r="AX90" i="45"/>
  <c r="A90" i="45"/>
  <c r="AX24" i="45"/>
  <c r="A24" i="45"/>
  <c r="AU31" i="45"/>
  <c r="AN88" i="45"/>
  <c r="AN60" i="45"/>
  <c r="AT17" i="45"/>
  <c r="AV17" i="45" s="1"/>
  <c r="AS93" i="45"/>
  <c r="AS14" i="45"/>
  <c r="AS58" i="45"/>
  <c r="A58" i="45" s="1"/>
  <c r="AS8" i="45"/>
  <c r="AO77" i="45"/>
  <c r="AO38" i="45"/>
  <c r="AO76" i="45"/>
  <c r="AN46" i="45"/>
  <c r="AS83" i="45"/>
  <c r="AS10" i="45"/>
  <c r="AS68" i="45"/>
  <c r="AS52" i="45"/>
  <c r="AS59" i="45"/>
  <c r="AN27" i="45"/>
  <c r="AO16" i="45"/>
  <c r="AS64" i="45"/>
  <c r="AS72" i="45"/>
  <c r="AS84" i="45"/>
  <c r="AS70" i="45"/>
  <c r="AN75" i="45"/>
  <c r="AN82" i="45"/>
  <c r="AS29" i="45"/>
  <c r="AO7" i="45"/>
  <c r="AO47" i="45"/>
  <c r="AS78" i="45"/>
  <c r="AO54" i="45"/>
  <c r="AO65" i="45"/>
  <c r="AO31" i="45"/>
  <c r="AN13" i="45"/>
  <c r="AN42" i="45"/>
  <c r="AS6" i="45"/>
  <c r="AO43" i="45"/>
  <c r="AS18" i="45"/>
  <c r="AN69" i="45"/>
  <c r="AS79" i="45"/>
  <c r="AS12" i="45"/>
  <c r="AN16" i="45"/>
  <c r="AN7" i="45"/>
  <c r="AO20" i="45"/>
  <c r="AU65" i="45"/>
  <c r="AO69" i="45"/>
  <c r="AO11" i="45"/>
  <c r="AO87" i="45"/>
  <c r="AU87" i="45"/>
  <c r="AS67" i="45"/>
  <c r="AO92" i="45"/>
  <c r="AU41" i="45"/>
  <c r="AS73" i="45"/>
  <c r="AO74" i="45"/>
  <c r="AN66" i="45"/>
  <c r="AO17" i="45"/>
  <c r="AS81" i="45"/>
  <c r="AT92" i="45"/>
  <c r="AV92" i="45" s="1"/>
  <c r="AS89" i="45"/>
  <c r="AS71" i="45"/>
  <c r="AN65" i="45"/>
  <c r="AN15" i="45"/>
  <c r="AO23" i="45"/>
  <c r="AO15" i="45"/>
  <c r="AO9" i="45"/>
  <c r="AN17" i="45"/>
  <c r="AL9" i="45"/>
  <c r="AL38" i="45"/>
  <c r="AL43" i="45"/>
  <c r="AL15" i="45"/>
  <c r="AN31" i="45"/>
  <c r="AO88" i="45"/>
  <c r="AO82" i="45"/>
  <c r="AU58" i="45"/>
  <c r="AO34" i="45"/>
  <c r="AL34" i="45"/>
  <c r="AL31" i="45"/>
  <c r="AN34" i="45"/>
  <c r="AN43" i="45"/>
  <c r="AL65" i="45"/>
  <c r="AL27" i="45"/>
  <c r="AO28" i="45"/>
  <c r="AO13" i="45"/>
  <c r="AL82" i="45"/>
  <c r="AT20" i="45"/>
  <c r="AV20" i="45" s="1"/>
  <c r="AO27" i="45"/>
  <c r="AN36" i="45"/>
  <c r="AT82" i="45"/>
  <c r="AV82" i="45" s="1"/>
  <c r="AN32" i="45"/>
  <c r="AU9" i="45"/>
  <c r="AO55" i="45"/>
  <c r="AL32" i="45"/>
  <c r="AU54" i="45"/>
  <c r="AL87" i="45"/>
  <c r="AL76" i="45"/>
  <c r="AL20" i="45"/>
  <c r="AL36" i="45"/>
  <c r="AO26" i="45"/>
  <c r="AN76" i="45"/>
  <c r="AU7" i="45"/>
  <c r="AN74" i="45"/>
  <c r="AN20" i="45"/>
  <c r="AN87" i="45"/>
  <c r="AO32" i="45"/>
  <c r="AL17" i="45"/>
  <c r="AU30" i="45"/>
  <c r="AL7" i="45"/>
  <c r="AL66" i="45"/>
  <c r="AO75" i="45"/>
  <c r="AU16" i="45"/>
  <c r="AN92" i="45"/>
  <c r="AU39" i="45"/>
  <c r="AL77" i="45"/>
  <c r="AT76" i="45" s="1"/>
  <c r="AV76" i="45" s="1"/>
  <c r="AL74" i="45"/>
  <c r="AU26" i="45"/>
  <c r="AN77" i="45"/>
  <c r="AL23" i="45"/>
  <c r="AU74" i="45"/>
  <c r="AL13" i="45"/>
  <c r="AL92" i="45"/>
  <c r="AN23" i="45"/>
  <c r="AO39" i="45"/>
  <c r="AN47" i="45"/>
  <c r="AO42" i="45"/>
  <c r="AL42" i="45"/>
  <c r="AL46" i="45"/>
  <c r="AL28" i="45"/>
  <c r="AT27" i="45" s="1"/>
  <c r="AV27" i="45" s="1"/>
  <c r="AO36" i="45"/>
  <c r="AO46" i="45"/>
  <c r="AN11" i="45"/>
  <c r="AL88" i="45"/>
  <c r="AL69" i="45"/>
  <c r="AT66" i="45" s="1"/>
  <c r="AV66" i="45" s="1"/>
  <c r="AO60" i="45"/>
  <c r="AL60" i="45"/>
  <c r="AT55" i="45" s="1"/>
  <c r="AV55" i="45" s="1"/>
  <c r="AL47" i="45"/>
  <c r="AL16" i="45"/>
  <c r="AN9" i="45"/>
  <c r="AU75" i="45"/>
  <c r="AL11" i="45"/>
  <c r="AN38" i="45"/>
  <c r="AO66" i="45"/>
  <c r="AL75" i="45"/>
  <c r="AS48" i="45" l="1"/>
  <c r="A48" i="45" s="1"/>
  <c r="AS47" i="45"/>
  <c r="AX47" i="45" s="1"/>
  <c r="A97" i="45"/>
  <c r="A100" i="45"/>
  <c r="AX45" i="45"/>
  <c r="AX86" i="45"/>
  <c r="AS28" i="45"/>
  <c r="AX28" i="45" s="1"/>
  <c r="AX96" i="45"/>
  <c r="A80" i="45"/>
  <c r="A63" i="45"/>
  <c r="AS7" i="45"/>
  <c r="A7" i="45" s="1"/>
  <c r="AS46" i="45"/>
  <c r="AX46" i="45" s="1"/>
  <c r="A95" i="45"/>
  <c r="AX19" i="45"/>
  <c r="AX29" i="45"/>
  <c r="A29" i="45"/>
  <c r="AX71" i="45"/>
  <c r="A71" i="45"/>
  <c r="AX67" i="45"/>
  <c r="A67" i="45"/>
  <c r="AX59" i="45"/>
  <c r="A59" i="45"/>
  <c r="AX81" i="45"/>
  <c r="A81" i="45"/>
  <c r="AX12" i="45"/>
  <c r="A12" i="45"/>
  <c r="AX52" i="45"/>
  <c r="A52" i="45"/>
  <c r="AS88" i="45"/>
  <c r="AX79" i="45"/>
  <c r="A79" i="45"/>
  <c r="AX70" i="45"/>
  <c r="A70" i="45"/>
  <c r="AX68" i="45"/>
  <c r="A68" i="45"/>
  <c r="AX8" i="45"/>
  <c r="A8" i="45"/>
  <c r="AX22" i="45"/>
  <c r="A22" i="45"/>
  <c r="AX6" i="45"/>
  <c r="A6" i="45"/>
  <c r="AX89" i="45"/>
  <c r="A89" i="45"/>
  <c r="AS38" i="45"/>
  <c r="AS60" i="45"/>
  <c r="AX84" i="45"/>
  <c r="A84" i="45"/>
  <c r="AX10" i="45"/>
  <c r="A10" i="45"/>
  <c r="AS77" i="45"/>
  <c r="AS27" i="45"/>
  <c r="A27" i="45" s="1"/>
  <c r="AX18" i="45"/>
  <c r="A18" i="45"/>
  <c r="AX78" i="45"/>
  <c r="A78" i="45"/>
  <c r="AX72" i="45"/>
  <c r="A72" i="45"/>
  <c r="AX83" i="45"/>
  <c r="A83" i="45"/>
  <c r="AX14" i="45"/>
  <c r="A14" i="45"/>
  <c r="AX73" i="45"/>
  <c r="A73" i="45"/>
  <c r="AX64" i="45"/>
  <c r="A64" i="45"/>
  <c r="AX93" i="45"/>
  <c r="A93" i="45"/>
  <c r="AS42" i="45"/>
  <c r="AS43" i="45"/>
  <c r="AS76" i="45"/>
  <c r="A76" i="45" s="1"/>
  <c r="AS92" i="45"/>
  <c r="A92" i="45" s="1"/>
  <c r="AS17" i="45"/>
  <c r="AS16" i="45"/>
  <c r="A16" i="45" s="1"/>
  <c r="AS75" i="45"/>
  <c r="A75" i="45" s="1"/>
  <c r="AS32" i="45"/>
  <c r="AS13" i="45"/>
  <c r="AS20" i="45"/>
  <c r="A20" i="45" s="1"/>
  <c r="AS82" i="45"/>
  <c r="A82" i="45" s="1"/>
  <c r="AS31" i="45"/>
  <c r="A31" i="45" s="1"/>
  <c r="AS66" i="45"/>
  <c r="AS11" i="45"/>
  <c r="AS69" i="45"/>
  <c r="AS9" i="45"/>
  <c r="A9" i="45" s="1"/>
  <c r="AS15" i="45"/>
  <c r="AT87" i="45"/>
  <c r="AV87" i="45" s="1"/>
  <c r="AS65" i="45"/>
  <c r="A65" i="45" s="1"/>
  <c r="AT9" i="45"/>
  <c r="AV9" i="45" s="1"/>
  <c r="AS87" i="45"/>
  <c r="A87" i="45" s="1"/>
  <c r="AS34" i="45"/>
  <c r="AS23" i="45"/>
  <c r="AS74" i="45"/>
  <c r="A74" i="45" s="1"/>
  <c r="AT74" i="45"/>
  <c r="AV74" i="45" s="1"/>
  <c r="AT7" i="45"/>
  <c r="AV7" i="45" s="1"/>
  <c r="AT31" i="45"/>
  <c r="AV31" i="45" s="1"/>
  <c r="AS36" i="45"/>
  <c r="AT65" i="45"/>
  <c r="AV65" i="45" s="1"/>
  <c r="AT75" i="45"/>
  <c r="AV75" i="45" s="1"/>
  <c r="AT16" i="45"/>
  <c r="AV16" i="45" s="1"/>
  <c r="AT58" i="45"/>
  <c r="AV58" i="45" s="1"/>
  <c r="AX58" i="45" s="1"/>
  <c r="AT30" i="45"/>
  <c r="AV30" i="45" s="1"/>
  <c r="AX48" i="45" l="1"/>
  <c r="A47" i="45"/>
  <c r="AX92" i="45"/>
  <c r="A28" i="45"/>
  <c r="AX27" i="45"/>
  <c r="AX7" i="45"/>
  <c r="AX16" i="45"/>
  <c r="AX75" i="45"/>
  <c r="A46" i="45"/>
  <c r="AX20" i="45"/>
  <c r="AX82" i="45"/>
  <c r="AX76" i="45"/>
  <c r="AX17" i="45"/>
  <c r="A17" i="45"/>
  <c r="AX65" i="45"/>
  <c r="AX23" i="45"/>
  <c r="A23" i="45"/>
  <c r="AX15" i="45"/>
  <c r="A15" i="45"/>
  <c r="AX43" i="45"/>
  <c r="A43" i="45"/>
  <c r="AX77" i="45"/>
  <c r="A77" i="45"/>
  <c r="AX36" i="45"/>
  <c r="A36" i="45"/>
  <c r="AX13" i="45"/>
  <c r="A13" i="45"/>
  <c r="AX42" i="45"/>
  <c r="A42" i="45"/>
  <c r="AX31" i="45"/>
  <c r="AX34" i="45"/>
  <c r="A34" i="45"/>
  <c r="AX32" i="45"/>
  <c r="A32" i="45"/>
  <c r="AX60" i="45"/>
  <c r="A60" i="45"/>
  <c r="AX88" i="45"/>
  <c r="A88" i="45"/>
  <c r="AX69" i="45"/>
  <c r="A69" i="45"/>
  <c r="AX38" i="45"/>
  <c r="A38" i="45"/>
  <c r="AX66" i="45"/>
  <c r="A66" i="45"/>
  <c r="AX11" i="45"/>
  <c r="A11" i="45"/>
  <c r="AX9" i="45"/>
  <c r="AX87" i="45"/>
  <c r="AX74" i="45"/>
  <c r="AA4" i="45" l="1"/>
  <c r="Z4" i="45"/>
  <c r="AB4" i="45"/>
  <c r="C46" i="28"/>
  <c r="C45" i="28"/>
  <c r="M6" i="61"/>
  <c r="AD6" i="61" s="1"/>
  <c r="AE6" i="61" s="1"/>
  <c r="AF6" i="61" s="1"/>
  <c r="A6" i="61" s="1"/>
  <c r="M5" i="61"/>
  <c r="AD5" i="61" s="1"/>
  <c r="AE5" i="61" s="1"/>
  <c r="AF5" i="61" s="1"/>
  <c r="AB6" i="61"/>
  <c r="AC6" i="61" s="1"/>
  <c r="AB5" i="61"/>
  <c r="AC5" i="61" s="1"/>
  <c r="Z4" i="61"/>
  <c r="Y4" i="61"/>
  <c r="AA10" i="60"/>
  <c r="O6" i="60"/>
  <c r="AR6" i="60" s="1"/>
  <c r="M7" i="60"/>
  <c r="M8" i="60"/>
  <c r="M9" i="60"/>
  <c r="AK12" i="60" a="1"/>
  <c r="AK12" i="60" s="1"/>
  <c r="AJ12" i="60" a="1"/>
  <c r="AJ12" i="60" s="1"/>
  <c r="AZ5" i="60"/>
  <c r="AV5" i="60"/>
  <c r="AU5" i="60"/>
  <c r="AT5" i="60"/>
  <c r="AS5" i="60"/>
  <c r="AP5" i="60"/>
  <c r="AV4" i="60"/>
  <c r="AU4" i="60"/>
  <c r="AT4" i="60"/>
  <c r="AS4" i="60"/>
  <c r="AR4" i="60"/>
  <c r="AQ4" i="60"/>
  <c r="AO4" i="60"/>
  <c r="AN4" i="60"/>
  <c r="AK4" i="60"/>
  <c r="AJ4" i="60"/>
  <c r="AF4" i="60"/>
  <c r="AE4" i="60"/>
  <c r="AD4" i="60"/>
  <c r="AC4" i="60"/>
  <c r="AB4" i="60"/>
  <c r="F8" i="11"/>
  <c r="F7" i="11"/>
  <c r="G9" i="11"/>
  <c r="G5" i="11"/>
  <c r="F6" i="11"/>
  <c r="G7" i="11"/>
  <c r="F9" i="11"/>
  <c r="H7" i="11"/>
  <c r="H5" i="11"/>
  <c r="F5" i="11"/>
  <c r="H6" i="11"/>
  <c r="H9" i="11"/>
  <c r="H8" i="11"/>
  <c r="H10" i="11"/>
  <c r="G8" i="11"/>
  <c r="G6" i="11"/>
  <c r="AU7" i="60" l="1"/>
  <c r="AT7" i="60" s="1"/>
  <c r="AW7" i="60" s="1"/>
  <c r="AX7" i="60" s="1"/>
  <c r="AY7" i="60" s="1"/>
  <c r="BA7" i="60" s="1"/>
  <c r="AU8" i="60"/>
  <c r="AT8" i="60" s="1"/>
  <c r="AW8" i="60" s="1"/>
  <c r="AX8" i="60" s="1"/>
  <c r="AY8" i="60" s="1"/>
  <c r="BA8" i="60" s="1"/>
  <c r="AU9" i="60"/>
  <c r="AT9" i="60" s="1"/>
  <c r="AW9" i="60" s="1"/>
  <c r="AX9" i="60" s="1"/>
  <c r="AY9" i="60" s="1"/>
  <c r="BA9" i="60" s="1"/>
  <c r="G2" i="11" a="1"/>
  <c r="G2" i="11" s="1"/>
  <c r="AE8" i="61"/>
  <c r="A5" i="61"/>
  <c r="O5" i="60"/>
  <c r="AW5" i="60"/>
  <c r="AX5" i="60" s="1"/>
  <c r="X1" i="61" l="1"/>
  <c r="I6" i="11"/>
  <c r="M8" i="36"/>
  <c r="O10" i="60"/>
  <c r="AR10" i="60" s="1"/>
  <c r="AR5" i="60"/>
  <c r="A9" i="60"/>
  <c r="A8" i="60"/>
  <c r="A7" i="60"/>
  <c r="AR12" i="60" l="1" a="1"/>
  <c r="AR12" i="60" s="1"/>
  <c r="M7" i="58" l="1"/>
  <c r="M8" i="58"/>
  <c r="M9" i="58"/>
  <c r="M10" i="58"/>
  <c r="M11" i="58"/>
  <c r="M12" i="58"/>
  <c r="M13" i="58"/>
  <c r="M14" i="58"/>
  <c r="M15" i="58"/>
  <c r="M16" i="58"/>
  <c r="M17" i="58"/>
  <c r="M18" i="58"/>
  <c r="M19" i="58"/>
  <c r="M20" i="58"/>
  <c r="M21" i="58"/>
  <c r="M22" i="58"/>
  <c r="M23" i="58"/>
  <c r="M24" i="58"/>
  <c r="M25" i="58"/>
  <c r="M26" i="58"/>
  <c r="M27" i="58"/>
  <c r="M28" i="58"/>
  <c r="M29" i="58"/>
  <c r="M30" i="58"/>
  <c r="M31" i="58"/>
  <c r="M32" i="58"/>
  <c r="M33" i="58"/>
  <c r="M34" i="58"/>
  <c r="M35" i="58"/>
  <c r="M36" i="58"/>
  <c r="M37" i="58"/>
  <c r="M38" i="58"/>
  <c r="M39" i="58"/>
  <c r="M40" i="58"/>
  <c r="M41" i="58"/>
  <c r="M42" i="58"/>
  <c r="M43" i="58"/>
  <c r="M44" i="58"/>
  <c r="M45" i="58"/>
  <c r="M46" i="58"/>
  <c r="M47" i="58"/>
  <c r="M48" i="58"/>
  <c r="M49" i="58"/>
  <c r="M50" i="58"/>
  <c r="M51" i="58"/>
  <c r="M52" i="58"/>
  <c r="M53" i="58"/>
  <c r="M54" i="58"/>
  <c r="M55" i="58"/>
  <c r="M56" i="58"/>
  <c r="M57" i="58"/>
  <c r="M58" i="58"/>
  <c r="M59" i="58"/>
  <c r="M60" i="58"/>
  <c r="M61" i="58"/>
  <c r="M62" i="58"/>
  <c r="M63" i="58"/>
  <c r="M64" i="58"/>
  <c r="M66" i="58"/>
  <c r="M67" i="58"/>
  <c r="M68" i="58"/>
  <c r="M69" i="58"/>
  <c r="M70" i="58"/>
  <c r="M71" i="58"/>
  <c r="M72" i="58"/>
  <c r="M73" i="58"/>
  <c r="M74" i="58"/>
  <c r="M75" i="58"/>
  <c r="M76" i="58"/>
  <c r="M77" i="58"/>
  <c r="M78" i="58"/>
  <c r="M79" i="58"/>
  <c r="M80" i="58"/>
  <c r="M81" i="58"/>
  <c r="M82" i="58"/>
  <c r="M83" i="58"/>
  <c r="M84" i="58"/>
  <c r="M85" i="58"/>
  <c r="M86" i="58"/>
  <c r="M87" i="58"/>
  <c r="M88" i="58"/>
  <c r="M89" i="58"/>
  <c r="M90" i="58"/>
  <c r="M91" i="58"/>
  <c r="M92" i="58"/>
  <c r="M93" i="58"/>
  <c r="M94" i="58"/>
  <c r="M95" i="58"/>
  <c r="M96" i="58"/>
  <c r="M99" i="58"/>
  <c r="M100" i="58"/>
  <c r="M101" i="58"/>
  <c r="M102" i="58"/>
  <c r="M103" i="58"/>
  <c r="M104" i="58"/>
  <c r="M105" i="58"/>
  <c r="M106" i="58"/>
  <c r="M107" i="58"/>
  <c r="M108" i="58"/>
  <c r="M109" i="58"/>
  <c r="M110" i="58"/>
  <c r="M111" i="58"/>
  <c r="M112" i="58"/>
  <c r="M113" i="58"/>
  <c r="M114" i="58"/>
  <c r="M115" i="58"/>
  <c r="M116" i="58"/>
  <c r="M117" i="58"/>
  <c r="M121" i="58"/>
  <c r="M122" i="58"/>
  <c r="M123" i="58"/>
  <c r="M124" i="58"/>
  <c r="M125" i="58"/>
  <c r="M126" i="58"/>
  <c r="M127" i="58"/>
  <c r="M128" i="58"/>
  <c r="M129" i="58"/>
  <c r="M130" i="58"/>
  <c r="M132" i="58"/>
  <c r="M133" i="58"/>
  <c r="M134" i="58"/>
  <c r="M135" i="58"/>
  <c r="M136" i="58"/>
  <c r="M138" i="58"/>
  <c r="M139" i="58"/>
  <c r="M7" i="57"/>
  <c r="M8" i="57"/>
  <c r="M9" i="57"/>
  <c r="M10" i="57"/>
  <c r="M11" i="57"/>
  <c r="M12" i="57"/>
  <c r="M13" i="57"/>
  <c r="M14" i="57"/>
  <c r="M15" i="57"/>
  <c r="M16" i="57"/>
  <c r="M17" i="57"/>
  <c r="M18" i="57"/>
  <c r="M19" i="57"/>
  <c r="M20" i="57"/>
  <c r="M21" i="57"/>
  <c r="M22" i="57"/>
  <c r="M23" i="57"/>
  <c r="M24" i="57"/>
  <c r="M25" i="57"/>
  <c r="M26" i="57"/>
  <c r="M27" i="57"/>
  <c r="M28" i="57"/>
  <c r="M29" i="57"/>
  <c r="M30" i="57"/>
  <c r="M31" i="57"/>
  <c r="M32" i="57"/>
  <c r="M33" i="57"/>
  <c r="M34" i="57"/>
  <c r="M35" i="57"/>
  <c r="M36" i="57"/>
  <c r="M37" i="57"/>
  <c r="M38" i="57"/>
  <c r="M39" i="57"/>
  <c r="M40" i="57"/>
  <c r="M41" i="57"/>
  <c r="M42" i="57"/>
  <c r="M43" i="57"/>
  <c r="M44" i="57"/>
  <c r="M45" i="57"/>
  <c r="M46" i="57"/>
  <c r="M47" i="57"/>
  <c r="M48" i="57"/>
  <c r="M49" i="57"/>
  <c r="M50" i="57"/>
  <c r="M51" i="57"/>
  <c r="M52" i="57"/>
  <c r="M53" i="57"/>
  <c r="M54" i="57"/>
  <c r="M55" i="57"/>
  <c r="M56" i="57"/>
  <c r="M57" i="57"/>
  <c r="M58" i="57"/>
  <c r="M59" i="57"/>
  <c r="M60" i="57"/>
  <c r="M61" i="57"/>
  <c r="M62" i="57"/>
  <c r="M63" i="57"/>
  <c r="M64" i="57"/>
  <c r="M66" i="57"/>
  <c r="M67" i="57"/>
  <c r="M68" i="57"/>
  <c r="M69" i="57"/>
  <c r="M70" i="57"/>
  <c r="M71" i="57"/>
  <c r="M72" i="57"/>
  <c r="M73" i="57"/>
  <c r="M74" i="57"/>
  <c r="M75" i="57"/>
  <c r="M76" i="57"/>
  <c r="M77" i="57"/>
  <c r="M78" i="57"/>
  <c r="M79" i="57"/>
  <c r="M80" i="57"/>
  <c r="M81" i="57"/>
  <c r="M82" i="57"/>
  <c r="M83" i="57"/>
  <c r="M84" i="57"/>
  <c r="M85" i="57"/>
  <c r="M86" i="57"/>
  <c r="M87" i="57"/>
  <c r="M88" i="57"/>
  <c r="M89" i="57"/>
  <c r="M90" i="57"/>
  <c r="M91" i="57"/>
  <c r="M92" i="57"/>
  <c r="M93" i="57"/>
  <c r="M94" i="57"/>
  <c r="M95" i="57"/>
  <c r="M96" i="57"/>
  <c r="M99" i="57"/>
  <c r="M100" i="57"/>
  <c r="M101" i="57"/>
  <c r="M102" i="57"/>
  <c r="M103" i="57"/>
  <c r="M104" i="57"/>
  <c r="M105" i="57"/>
  <c r="M106" i="57"/>
  <c r="M107" i="57"/>
  <c r="M108" i="57"/>
  <c r="M109" i="57"/>
  <c r="M110" i="57"/>
  <c r="M111" i="57"/>
  <c r="M112" i="57"/>
  <c r="M113" i="57"/>
  <c r="M114" i="57"/>
  <c r="M115" i="57"/>
  <c r="M116" i="57"/>
  <c r="M117" i="57"/>
  <c r="M121" i="57"/>
  <c r="M122" i="57"/>
  <c r="M123" i="57"/>
  <c r="M124" i="57"/>
  <c r="M125" i="57"/>
  <c r="M126" i="57"/>
  <c r="M127" i="57"/>
  <c r="M128" i="57"/>
  <c r="M129" i="57"/>
  <c r="M130" i="57"/>
  <c r="M132" i="57"/>
  <c r="M133" i="57"/>
  <c r="M134" i="57"/>
  <c r="M135" i="57"/>
  <c r="M136" i="57"/>
  <c r="M138" i="57"/>
  <c r="M139" i="57"/>
  <c r="M9" i="45"/>
  <c r="M41" i="45" l="1"/>
  <c r="AH41" i="45" s="1"/>
  <c r="AN41" i="45" s="1"/>
  <c r="O97" i="57"/>
  <c r="C5" i="28" a="1"/>
  <c r="C5" i="28" s="1"/>
  <c r="AF39" i="45" l="1"/>
  <c r="AJ41" i="45"/>
  <c r="N106" i="57"/>
  <c r="AL41" i="45" l="1"/>
  <c r="AT39" i="45" s="1"/>
  <c r="AV39" i="45" s="1"/>
  <c r="AS41" i="45"/>
  <c r="P97" i="57"/>
  <c r="AB6" i="58"/>
  <c r="AB7" i="58"/>
  <c r="AC7" i="58"/>
  <c r="AB8" i="58"/>
  <c r="AB9" i="58"/>
  <c r="AC9" i="58" s="1"/>
  <c r="AB10" i="58"/>
  <c r="AC10" i="58"/>
  <c r="AB11" i="58"/>
  <c r="AC11" i="58"/>
  <c r="AB12" i="58"/>
  <c r="AB13" i="58"/>
  <c r="AC13" i="58" s="1"/>
  <c r="AB14" i="58"/>
  <c r="AC14" i="58"/>
  <c r="AB15" i="58"/>
  <c r="AC15" i="58"/>
  <c r="AB16" i="58"/>
  <c r="AB17" i="58"/>
  <c r="AC17" i="58" s="1"/>
  <c r="AB18" i="58"/>
  <c r="AC18" i="58"/>
  <c r="AB19" i="58"/>
  <c r="AC19" i="58"/>
  <c r="AB20" i="58"/>
  <c r="AB21" i="58"/>
  <c r="AC21" i="58" s="1"/>
  <c r="AB22" i="58"/>
  <c r="AC22" i="58"/>
  <c r="AB23" i="58"/>
  <c r="AB24" i="58"/>
  <c r="AB25" i="58"/>
  <c r="AC25" i="58" s="1"/>
  <c r="AB26" i="58"/>
  <c r="AC26" i="58"/>
  <c r="AB27" i="58"/>
  <c r="AC27" i="58"/>
  <c r="AB28" i="58"/>
  <c r="AB29" i="58"/>
  <c r="AC29" i="58" s="1"/>
  <c r="AB30" i="58"/>
  <c r="AC30" i="58"/>
  <c r="AB31" i="58"/>
  <c r="AC31" i="58"/>
  <c r="AB32" i="58"/>
  <c r="AB33" i="58"/>
  <c r="AC33" i="58" s="1"/>
  <c r="AB34" i="58"/>
  <c r="AC34" i="58"/>
  <c r="AB35" i="58"/>
  <c r="AC35" i="58"/>
  <c r="AB36" i="58"/>
  <c r="AB37" i="58"/>
  <c r="AC37" i="58" s="1"/>
  <c r="AB38" i="58"/>
  <c r="AC38" i="58"/>
  <c r="AB39" i="58"/>
  <c r="AC39" i="58"/>
  <c r="AB40" i="58"/>
  <c r="AB41" i="58"/>
  <c r="AC41" i="58" s="1"/>
  <c r="AB42" i="58"/>
  <c r="AC42" i="58"/>
  <c r="AB43" i="58"/>
  <c r="AC43" i="58"/>
  <c r="AB44" i="58"/>
  <c r="AB45" i="58"/>
  <c r="AC45" i="58" s="1"/>
  <c r="AB46" i="58"/>
  <c r="AC46" i="58"/>
  <c r="AB47" i="58"/>
  <c r="AC47" i="58"/>
  <c r="AB48" i="58"/>
  <c r="AB49" i="58"/>
  <c r="AC49" i="58" s="1"/>
  <c r="AB50" i="58"/>
  <c r="AC50" i="58"/>
  <c r="AB51" i="58"/>
  <c r="AC51" i="58"/>
  <c r="AB52" i="58"/>
  <c r="AB53" i="58"/>
  <c r="AC53" i="58" s="1"/>
  <c r="AB54" i="58"/>
  <c r="AC54" i="58"/>
  <c r="AB55" i="58"/>
  <c r="AC55" i="58"/>
  <c r="AB56" i="58"/>
  <c r="AB57" i="58"/>
  <c r="AC57" i="58" s="1"/>
  <c r="AB58" i="58"/>
  <c r="AC58" i="58"/>
  <c r="AB59" i="58"/>
  <c r="AC59" i="58"/>
  <c r="AB60" i="58"/>
  <c r="AB61" i="58"/>
  <c r="AC61" i="58" s="1"/>
  <c r="AB62" i="58"/>
  <c r="AC62" i="58"/>
  <c r="AB63" i="58"/>
  <c r="AC63" i="58"/>
  <c r="AB64" i="58"/>
  <c r="AB65" i="58"/>
  <c r="AC65" i="58" s="1"/>
  <c r="AB66" i="58"/>
  <c r="AB67" i="58"/>
  <c r="AC67" i="58"/>
  <c r="AB68" i="58"/>
  <c r="AB69" i="58"/>
  <c r="AC69" i="58" s="1"/>
  <c r="AB70" i="58"/>
  <c r="AB71" i="58"/>
  <c r="AC71" i="58"/>
  <c r="AB72" i="58"/>
  <c r="AB73" i="58"/>
  <c r="AC73" i="58" s="1"/>
  <c r="AB74" i="58"/>
  <c r="AC74" i="58"/>
  <c r="AB75" i="58"/>
  <c r="AC75" i="58"/>
  <c r="AB76" i="58"/>
  <c r="AB77" i="58"/>
  <c r="AC77" i="58" s="1"/>
  <c r="AB78" i="58"/>
  <c r="AC78" i="58"/>
  <c r="AB79" i="58"/>
  <c r="AB80" i="58"/>
  <c r="AB81" i="58"/>
  <c r="AC81" i="58" s="1"/>
  <c r="AB82" i="58"/>
  <c r="AB83" i="58"/>
  <c r="AC82" i="58" s="1"/>
  <c r="AC83" i="58"/>
  <c r="AB84" i="58"/>
  <c r="AB85" i="58"/>
  <c r="AC85" i="58" s="1"/>
  <c r="AB86" i="58"/>
  <c r="AB87" i="58"/>
  <c r="AC86" i="58" s="1"/>
  <c r="AC87" i="58"/>
  <c r="AB88" i="58"/>
  <c r="AB89" i="58"/>
  <c r="AC89" i="58" s="1"/>
  <c r="AB90" i="58"/>
  <c r="AB91" i="58"/>
  <c r="AC90" i="58" s="1"/>
  <c r="AC91" i="58"/>
  <c r="AB92" i="58"/>
  <c r="AB93" i="58"/>
  <c r="AC93" i="58" s="1"/>
  <c r="AB94" i="58"/>
  <c r="AB95" i="58"/>
  <c r="AC94" i="58" s="1"/>
  <c r="AC95" i="58"/>
  <c r="AB96" i="58"/>
  <c r="AB97" i="58"/>
  <c r="AC97" i="58" s="1"/>
  <c r="AB98" i="58"/>
  <c r="AB99" i="58"/>
  <c r="AC98" i="58" s="1"/>
  <c r="AC99" i="58"/>
  <c r="AB100" i="58"/>
  <c r="AB101" i="58"/>
  <c r="AC101" i="58" s="1"/>
  <c r="AB102" i="58"/>
  <c r="AB103" i="58"/>
  <c r="AC102" i="58" s="1"/>
  <c r="AC103" i="58"/>
  <c r="AB104" i="58"/>
  <c r="AB105" i="58"/>
  <c r="AC105" i="58" s="1"/>
  <c r="AB106" i="58"/>
  <c r="AB107" i="58"/>
  <c r="AC106" i="58" s="1"/>
  <c r="AC107" i="58"/>
  <c r="AB108" i="58"/>
  <c r="AB109" i="58"/>
  <c r="AC109" i="58" s="1"/>
  <c r="AB110" i="58"/>
  <c r="AB111" i="58"/>
  <c r="AC110" i="58" s="1"/>
  <c r="AC111" i="58"/>
  <c r="AB112" i="58"/>
  <c r="AB113" i="58"/>
  <c r="AC113" i="58" s="1"/>
  <c r="AB114" i="58"/>
  <c r="AB115" i="58"/>
  <c r="AC114" i="58" s="1"/>
  <c r="AC115" i="58"/>
  <c r="AB116" i="58"/>
  <c r="AB117" i="58"/>
  <c r="AC117" i="58" s="1"/>
  <c r="AB118" i="58"/>
  <c r="AB119" i="58"/>
  <c r="AC118" i="58" s="1"/>
  <c r="AB120" i="58"/>
  <c r="AC119" i="58" s="1"/>
  <c r="AB121" i="58"/>
  <c r="AC120" i="58" s="1"/>
  <c r="AB122" i="58"/>
  <c r="AC121" i="58" s="1"/>
  <c r="AB123" i="58"/>
  <c r="AC122" i="58" s="1"/>
  <c r="AB124" i="58"/>
  <c r="AC123" i="58" s="1"/>
  <c r="AB125" i="58"/>
  <c r="AC124" i="58" s="1"/>
  <c r="AB126" i="58"/>
  <c r="AB127" i="58"/>
  <c r="AC126" i="58" s="1"/>
  <c r="AB128" i="58"/>
  <c r="AC127" i="58" s="1"/>
  <c r="AB129" i="58"/>
  <c r="AC128" i="58" s="1"/>
  <c r="AB130" i="58"/>
  <c r="AC129" i="58" s="1"/>
  <c r="AB132" i="58"/>
  <c r="AB133" i="58"/>
  <c r="AC132" i="58" s="1"/>
  <c r="AB134" i="58"/>
  <c r="AC133" i="58" s="1"/>
  <c r="AB135" i="58"/>
  <c r="AB136" i="58"/>
  <c r="AC135" i="58" s="1"/>
  <c r="AB138" i="58"/>
  <c r="AB139" i="58"/>
  <c r="AC138" i="58" s="1"/>
  <c r="AQ6" i="57"/>
  <c r="BR6" i="57"/>
  <c r="AQ7" i="57"/>
  <c r="AR7" i="57"/>
  <c r="AU7" i="57" s="1"/>
  <c r="BR7" i="57"/>
  <c r="AQ8" i="57"/>
  <c r="BR8" i="57"/>
  <c r="AQ9" i="57"/>
  <c r="AR8" i="57" s="1"/>
  <c r="BR9" i="57"/>
  <c r="AQ10" i="57"/>
  <c r="AR10" i="57" s="1"/>
  <c r="BR10" i="57"/>
  <c r="AQ11" i="57"/>
  <c r="BR11" i="57"/>
  <c r="AQ12" i="57"/>
  <c r="AR11" i="57" s="1"/>
  <c r="BR12" i="57"/>
  <c r="AQ13" i="57"/>
  <c r="BR13" i="57"/>
  <c r="AQ14" i="57"/>
  <c r="AR13" i="57" s="1"/>
  <c r="AR14" i="57"/>
  <c r="AT14" i="57" s="1"/>
  <c r="BR14" i="57"/>
  <c r="AQ15" i="57"/>
  <c r="AR15" i="57"/>
  <c r="AT15" i="57" s="1"/>
  <c r="AY15" i="57" s="1"/>
  <c r="BR15" i="57"/>
  <c r="AQ16" i="57"/>
  <c r="BR16" i="57"/>
  <c r="AQ17" i="57"/>
  <c r="AR17" i="57"/>
  <c r="AU17" i="57" s="1"/>
  <c r="AW17" i="57"/>
  <c r="BB17" i="57" s="1"/>
  <c r="BR17" i="57"/>
  <c r="AQ18" i="57"/>
  <c r="AR18" i="57"/>
  <c r="AU18" i="57" s="1"/>
  <c r="BR18" i="57"/>
  <c r="AQ19" i="57"/>
  <c r="AR19" i="57"/>
  <c r="AU19" i="57" s="1"/>
  <c r="BR19" i="57"/>
  <c r="AQ20" i="57"/>
  <c r="BR20" i="57"/>
  <c r="AQ21" i="57"/>
  <c r="AR21" i="57"/>
  <c r="AU21" i="57" s="1"/>
  <c r="BR21" i="57"/>
  <c r="AQ22" i="57"/>
  <c r="AR22" i="57"/>
  <c r="AU22" i="57" s="1"/>
  <c r="BR22" i="57"/>
  <c r="AQ23" i="57"/>
  <c r="BR23" i="57"/>
  <c r="AQ24" i="57"/>
  <c r="AR24" i="57"/>
  <c r="AW24" i="57" s="1"/>
  <c r="BB24" i="57" s="1"/>
  <c r="BG24" i="57" s="1"/>
  <c r="BL24" i="57" s="1"/>
  <c r="BR24" i="57"/>
  <c r="AQ25" i="57"/>
  <c r="AR25" i="57"/>
  <c r="AW25" i="57" s="1"/>
  <c r="BB25" i="57" s="1"/>
  <c r="BG25" i="57" s="1"/>
  <c r="BL25" i="57" s="1"/>
  <c r="BR25" i="57"/>
  <c r="AQ26" i="57"/>
  <c r="AR26" i="57"/>
  <c r="BX26" i="57" s="1"/>
  <c r="BR26" i="57"/>
  <c r="AQ27" i="57"/>
  <c r="AR27" i="57"/>
  <c r="AW27" i="57" s="1"/>
  <c r="BB27" i="57" s="1"/>
  <c r="BG27" i="57" s="1"/>
  <c r="BL27" i="57" s="1"/>
  <c r="BR27" i="57"/>
  <c r="AQ28" i="57"/>
  <c r="BR28" i="57"/>
  <c r="AQ29" i="57"/>
  <c r="AR28" i="57" s="1"/>
  <c r="AS28" i="57" s="1"/>
  <c r="AX28" i="57" s="1"/>
  <c r="BC28" i="57" s="1"/>
  <c r="BR29" i="57"/>
  <c r="BU29" i="57"/>
  <c r="AQ30" i="57"/>
  <c r="AR29" i="57" s="1"/>
  <c r="AS29" i="57" s="1"/>
  <c r="BR30" i="57"/>
  <c r="AQ31" i="57"/>
  <c r="AR30" i="57" s="1"/>
  <c r="AW30" i="57" s="1"/>
  <c r="BR31" i="57"/>
  <c r="AQ32" i="57"/>
  <c r="BR32" i="57"/>
  <c r="AQ33" i="57"/>
  <c r="BR33" i="57"/>
  <c r="AQ34" i="57"/>
  <c r="AR33" i="57" s="1"/>
  <c r="AU33" i="57" s="1"/>
  <c r="BR34" i="57"/>
  <c r="AQ35" i="57"/>
  <c r="BR35" i="57"/>
  <c r="AQ36" i="57"/>
  <c r="BR36" i="57"/>
  <c r="AQ37" i="57"/>
  <c r="AR36" i="57" s="1"/>
  <c r="AT36" i="57" s="1"/>
  <c r="BR37" i="57"/>
  <c r="AQ38" i="57"/>
  <c r="AR37" i="57" s="1"/>
  <c r="BW37" i="57" s="1"/>
  <c r="BR38" i="57"/>
  <c r="AQ39" i="57"/>
  <c r="BR39" i="57"/>
  <c r="AQ40" i="57"/>
  <c r="AR39" i="57" s="1"/>
  <c r="AS39" i="57" s="1"/>
  <c r="BR40" i="57"/>
  <c r="AQ41" i="57"/>
  <c r="BR41" i="57"/>
  <c r="AQ42" i="57"/>
  <c r="BR42" i="57"/>
  <c r="AQ43" i="57"/>
  <c r="AR43" i="57"/>
  <c r="AT43" i="57" s="1"/>
  <c r="AV43" i="57"/>
  <c r="BA43" i="57" s="1"/>
  <c r="BR43" i="57"/>
  <c r="BT43" i="57"/>
  <c r="AQ44" i="57"/>
  <c r="AR44" i="57"/>
  <c r="AT44" i="57" s="1"/>
  <c r="BR44" i="57"/>
  <c r="AQ45" i="57"/>
  <c r="AR45" i="57" s="1"/>
  <c r="BR45" i="57"/>
  <c r="AQ46" i="57"/>
  <c r="AR46" i="57"/>
  <c r="AT46" i="57" s="1"/>
  <c r="AV46" i="57"/>
  <c r="BA46" i="57" s="1"/>
  <c r="BR46" i="57"/>
  <c r="AQ47" i="57"/>
  <c r="AR47" i="57"/>
  <c r="AT47" i="57" s="1"/>
  <c r="AV47" i="57"/>
  <c r="BA47" i="57" s="1"/>
  <c r="BR47" i="57"/>
  <c r="BT47" i="57"/>
  <c r="AQ48" i="57"/>
  <c r="AR48" i="57"/>
  <c r="AT48" i="57" s="1"/>
  <c r="AV48" i="57"/>
  <c r="BA48" i="57" s="1"/>
  <c r="BR48" i="57"/>
  <c r="BT48" i="57"/>
  <c r="BX48" i="57"/>
  <c r="AQ49" i="57"/>
  <c r="AR49" i="57"/>
  <c r="AT49" i="57" s="1"/>
  <c r="AV49" i="57"/>
  <c r="BA49" i="57" s="1"/>
  <c r="BR49" i="57"/>
  <c r="BT49" i="57"/>
  <c r="BX49" i="57"/>
  <c r="AQ50" i="57"/>
  <c r="AR50" i="57"/>
  <c r="AT50" i="57" s="1"/>
  <c r="AV50" i="57"/>
  <c r="BA50" i="57" s="1"/>
  <c r="BR50" i="57"/>
  <c r="AQ51" i="57"/>
  <c r="AR51" i="57"/>
  <c r="BV51" i="57" s="1"/>
  <c r="AV51" i="57"/>
  <c r="BA51" i="57" s="1"/>
  <c r="BF51" i="57" s="1"/>
  <c r="BK51" i="57" s="1"/>
  <c r="BR51" i="57"/>
  <c r="BT51" i="57"/>
  <c r="BX51" i="57"/>
  <c r="AQ52" i="57"/>
  <c r="AR52" i="57"/>
  <c r="AT52" i="57" s="1"/>
  <c r="BR52" i="57"/>
  <c r="BX52" i="57"/>
  <c r="AQ53" i="57"/>
  <c r="AR53" i="57"/>
  <c r="AV53" i="57" s="1"/>
  <c r="BR53" i="57"/>
  <c r="AQ54" i="57"/>
  <c r="AR54" i="57"/>
  <c r="BT54" i="57" s="1"/>
  <c r="AT54" i="57"/>
  <c r="AY54" i="57" s="1"/>
  <c r="BD54" i="57" s="1"/>
  <c r="BI54" i="57" s="1"/>
  <c r="AV54" i="57"/>
  <c r="BA54" i="57" s="1"/>
  <c r="BF54" i="57" s="1"/>
  <c r="BK54" i="57" s="1"/>
  <c r="BR54" i="57"/>
  <c r="BX54" i="57"/>
  <c r="AQ55" i="57"/>
  <c r="BR55" i="57"/>
  <c r="AQ56" i="57"/>
  <c r="AR55" i="57" s="1"/>
  <c r="BR56" i="57"/>
  <c r="AQ57" i="57"/>
  <c r="AR56" i="57" s="1"/>
  <c r="AR57" i="57"/>
  <c r="AT57" i="57" s="1"/>
  <c r="BR57" i="57"/>
  <c r="AQ58" i="57"/>
  <c r="BR58" i="57"/>
  <c r="AQ59" i="57"/>
  <c r="AR58" i="57" s="1"/>
  <c r="BR59" i="57"/>
  <c r="AQ60" i="57"/>
  <c r="AR59" i="57" s="1"/>
  <c r="BR60" i="57"/>
  <c r="AQ61" i="57"/>
  <c r="AR60" i="57" s="1"/>
  <c r="BR61" i="57"/>
  <c r="AQ62" i="57"/>
  <c r="AR61" i="57" s="1"/>
  <c r="BR62" i="57"/>
  <c r="AQ63" i="57"/>
  <c r="AR62" i="57" s="1"/>
  <c r="BR63" i="57"/>
  <c r="AQ64" i="57"/>
  <c r="AR63" i="57" s="1"/>
  <c r="BR64" i="57"/>
  <c r="AQ65" i="57"/>
  <c r="AR64" i="57" s="1"/>
  <c r="BW64" i="57" s="1"/>
  <c r="BR65" i="57"/>
  <c r="AQ66" i="57"/>
  <c r="BR66" i="57"/>
  <c r="AQ67" i="57"/>
  <c r="BR67" i="57"/>
  <c r="BV67" i="57"/>
  <c r="AQ68" i="57"/>
  <c r="AR67" i="57" s="1"/>
  <c r="BW67" i="57" s="1"/>
  <c r="BR68" i="57"/>
  <c r="AQ69" i="57"/>
  <c r="BR69" i="57"/>
  <c r="AQ70" i="57"/>
  <c r="BR70" i="57"/>
  <c r="AQ71" i="57"/>
  <c r="BR71" i="57"/>
  <c r="AQ72" i="57"/>
  <c r="AR71" i="57" s="1"/>
  <c r="BV71" i="57" s="1"/>
  <c r="BR72" i="57"/>
  <c r="AQ73" i="57"/>
  <c r="BR73" i="57"/>
  <c r="AQ74" i="57"/>
  <c r="BR74" i="57"/>
  <c r="AQ75" i="57"/>
  <c r="AR74" i="57" s="1"/>
  <c r="BR75" i="57"/>
  <c r="AQ76" i="57"/>
  <c r="AR75" i="57" s="1"/>
  <c r="BR76" i="57"/>
  <c r="AQ77" i="57"/>
  <c r="AR76" i="57" s="1"/>
  <c r="BR77" i="57"/>
  <c r="AQ78" i="57"/>
  <c r="AR77" i="57" s="1"/>
  <c r="BR78" i="57"/>
  <c r="AQ79" i="57"/>
  <c r="AR78" i="57" s="1"/>
  <c r="BR79" i="57"/>
  <c r="AQ80" i="57"/>
  <c r="AR79" i="57" s="1"/>
  <c r="BR80" i="57"/>
  <c r="AQ81" i="57"/>
  <c r="AR80" i="57" s="1"/>
  <c r="BR81" i="57"/>
  <c r="AQ82" i="57"/>
  <c r="AR81" i="57" s="1"/>
  <c r="BR82" i="57"/>
  <c r="AQ83" i="57"/>
  <c r="AR82" i="57" s="1"/>
  <c r="BR83" i="57"/>
  <c r="AQ84" i="57"/>
  <c r="AR83" i="57" s="1"/>
  <c r="BR84" i="57"/>
  <c r="AQ85" i="57"/>
  <c r="AR84" i="57" s="1"/>
  <c r="BR85" i="57"/>
  <c r="AQ86" i="57"/>
  <c r="AR85" i="57" s="1"/>
  <c r="BR86" i="57"/>
  <c r="AQ87" i="57"/>
  <c r="AR86" i="57" s="1"/>
  <c r="BR87" i="57"/>
  <c r="AQ88" i="57"/>
  <c r="AR87" i="57" s="1"/>
  <c r="BR88" i="57"/>
  <c r="BV88" i="57"/>
  <c r="AQ89" i="57"/>
  <c r="AR88" i="57" s="1"/>
  <c r="AT88" i="57" s="1"/>
  <c r="AY88" i="57" s="1"/>
  <c r="BD88" i="57" s="1"/>
  <c r="BI88" i="57" s="1"/>
  <c r="AS89" i="57"/>
  <c r="AX89" i="57" s="1"/>
  <c r="BC89" i="57" s="1"/>
  <c r="BR89" i="57"/>
  <c r="AQ90" i="57"/>
  <c r="AR89" i="57" s="1"/>
  <c r="BR90" i="57"/>
  <c r="AQ91" i="57"/>
  <c r="AR90" i="57" s="1"/>
  <c r="AT90" i="57" s="1"/>
  <c r="AY90" i="57" s="1"/>
  <c r="BD90" i="57" s="1"/>
  <c r="BI90" i="57" s="1"/>
  <c r="BR91" i="57"/>
  <c r="AQ92" i="57"/>
  <c r="AR91" i="57" s="1"/>
  <c r="BV91" i="57" s="1"/>
  <c r="AT92" i="57"/>
  <c r="AY92" i="57" s="1"/>
  <c r="BD92" i="57" s="1"/>
  <c r="BI92" i="57" s="1"/>
  <c r="BR92" i="57"/>
  <c r="BV92" i="57"/>
  <c r="AQ93" i="57"/>
  <c r="AR92" i="57" s="1"/>
  <c r="AS92" i="57" s="1"/>
  <c r="BR93" i="57"/>
  <c r="AQ94" i="57"/>
  <c r="AR93" i="57" s="1"/>
  <c r="AS93" i="57" s="1"/>
  <c r="AX93" i="57" s="1"/>
  <c r="BC93" i="57" s="1"/>
  <c r="BR94" i="57"/>
  <c r="AQ95" i="57"/>
  <c r="AR94" i="57" s="1"/>
  <c r="AW94" i="57" s="1"/>
  <c r="BR95" i="57"/>
  <c r="AQ96" i="57"/>
  <c r="BR96" i="57"/>
  <c r="BV96" i="57"/>
  <c r="AQ97" i="57"/>
  <c r="AR96" i="57" s="1"/>
  <c r="AV96" i="57" s="1"/>
  <c r="BA96" i="57" s="1"/>
  <c r="BR97" i="57"/>
  <c r="AQ98" i="57"/>
  <c r="BR98" i="57"/>
  <c r="AQ99" i="57"/>
  <c r="AR99" i="57"/>
  <c r="AS99" i="57" s="1"/>
  <c r="AT99" i="57"/>
  <c r="AY99" i="57" s="1"/>
  <c r="AV99" i="57"/>
  <c r="BA99" i="57" s="1"/>
  <c r="BR99" i="57"/>
  <c r="BT99" i="57"/>
  <c r="AQ100" i="57"/>
  <c r="AR100" i="57"/>
  <c r="AS100" i="57" s="1"/>
  <c r="AT100" i="57"/>
  <c r="AY100" i="57" s="1"/>
  <c r="AV100" i="57"/>
  <c r="BA100" i="57" s="1"/>
  <c r="BR100" i="57"/>
  <c r="BT100" i="57"/>
  <c r="AQ101" i="57"/>
  <c r="AR101" i="57"/>
  <c r="AS101" i="57" s="1"/>
  <c r="AT101" i="57"/>
  <c r="AY101" i="57" s="1"/>
  <c r="AV101" i="57"/>
  <c r="BA101" i="57" s="1"/>
  <c r="BR101" i="57"/>
  <c r="BT101" i="57"/>
  <c r="AQ102" i="57"/>
  <c r="AR102" i="57"/>
  <c r="AS102" i="57" s="1"/>
  <c r="AV102" i="57"/>
  <c r="BA102" i="57" s="1"/>
  <c r="BR102" i="57"/>
  <c r="BT102" i="57"/>
  <c r="BV102" i="57"/>
  <c r="AQ103" i="57"/>
  <c r="AR98" i="57" s="1"/>
  <c r="AR103" i="57"/>
  <c r="AS103" i="57" s="1"/>
  <c r="BR103" i="57"/>
  <c r="AQ104" i="57"/>
  <c r="AR104" i="57"/>
  <c r="AS104" i="57" s="1"/>
  <c r="AV104" i="57"/>
  <c r="BA104" i="57" s="1"/>
  <c r="BR104" i="57"/>
  <c r="BT104" i="57"/>
  <c r="BV104" i="57"/>
  <c r="BX104" i="57"/>
  <c r="AQ105" i="57"/>
  <c r="BR105" i="57"/>
  <c r="AQ106" i="57"/>
  <c r="AR106" i="57" s="1"/>
  <c r="BR106" i="57"/>
  <c r="AQ107" i="57"/>
  <c r="AR107" i="57"/>
  <c r="AS107" i="57" s="1"/>
  <c r="AV107" i="57"/>
  <c r="BA107" i="57" s="1"/>
  <c r="BR107" i="57"/>
  <c r="BT107" i="57"/>
  <c r="BX107" i="57"/>
  <c r="AQ108" i="57"/>
  <c r="AR108" i="57"/>
  <c r="AS108" i="57" s="1"/>
  <c r="AV108" i="57"/>
  <c r="BA108" i="57" s="1"/>
  <c r="BR108" i="57"/>
  <c r="BT108" i="57"/>
  <c r="BX108" i="57"/>
  <c r="AQ109" i="57"/>
  <c r="AR109" i="57"/>
  <c r="AS109" i="57" s="1"/>
  <c r="AV109" i="57"/>
  <c r="BA109" i="57" s="1"/>
  <c r="BF109" i="57" s="1"/>
  <c r="BK109" i="57" s="1"/>
  <c r="BR109" i="57"/>
  <c r="BT109" i="57"/>
  <c r="BX109" i="57"/>
  <c r="AQ110" i="57"/>
  <c r="AR110" i="57"/>
  <c r="AV110" i="57"/>
  <c r="BA110" i="57" s="1"/>
  <c r="BF110" i="57" s="1"/>
  <c r="BK110" i="57" s="1"/>
  <c r="BR110" i="57"/>
  <c r="BT110" i="57"/>
  <c r="BX110" i="57"/>
  <c r="AQ111" i="57"/>
  <c r="AR111" i="57"/>
  <c r="AV111" i="57" s="1"/>
  <c r="BR111" i="57"/>
  <c r="BT111" i="57"/>
  <c r="AQ112" i="57"/>
  <c r="AR112" i="57"/>
  <c r="AV112" i="57"/>
  <c r="BA112" i="57" s="1"/>
  <c r="BF112" i="57" s="1"/>
  <c r="BK112" i="57" s="1"/>
  <c r="BR112" i="57"/>
  <c r="BT112" i="57"/>
  <c r="BX112" i="57"/>
  <c r="AQ113" i="57"/>
  <c r="AR113" i="57"/>
  <c r="BR113" i="57"/>
  <c r="BT113" i="57"/>
  <c r="AQ114" i="57"/>
  <c r="AR114" i="57"/>
  <c r="AV114" i="57"/>
  <c r="BA114" i="57" s="1"/>
  <c r="BF114" i="57" s="1"/>
  <c r="BK114" i="57" s="1"/>
  <c r="BR114" i="57"/>
  <c r="BT114" i="57"/>
  <c r="BX114" i="57"/>
  <c r="AQ115" i="57"/>
  <c r="AR115" i="57"/>
  <c r="AT115" i="57"/>
  <c r="AY115" i="57" s="1"/>
  <c r="BD115" i="57" s="1"/>
  <c r="BI115" i="57" s="1"/>
  <c r="BR115" i="57"/>
  <c r="BT115" i="57"/>
  <c r="BV115" i="57"/>
  <c r="BX115" i="57"/>
  <c r="AQ116" i="57"/>
  <c r="AR116" i="57"/>
  <c r="AT116" i="57" s="1"/>
  <c r="AV116" i="57"/>
  <c r="BA116" i="57" s="1"/>
  <c r="BF116" i="57" s="1"/>
  <c r="BK116" i="57" s="1"/>
  <c r="BR116" i="57"/>
  <c r="BT116" i="57"/>
  <c r="BX116" i="57"/>
  <c r="AQ117" i="57"/>
  <c r="AR117" i="57"/>
  <c r="AT117" i="57"/>
  <c r="AY117" i="57" s="1"/>
  <c r="BD117" i="57" s="1"/>
  <c r="BI117" i="57" s="1"/>
  <c r="AV117" i="57"/>
  <c r="BA117" i="57" s="1"/>
  <c r="BP117" i="57" s="1"/>
  <c r="BR117" i="57"/>
  <c r="BT117" i="57"/>
  <c r="BV117" i="57"/>
  <c r="BX117" i="57"/>
  <c r="AQ118" i="57"/>
  <c r="AR118" i="57"/>
  <c r="AV118" i="57"/>
  <c r="BA118" i="57" s="1"/>
  <c r="BF118" i="57" s="1"/>
  <c r="BK118" i="57" s="1"/>
  <c r="AW118" i="57"/>
  <c r="BB118" i="57" s="1"/>
  <c r="BR118" i="57"/>
  <c r="AQ119" i="57"/>
  <c r="AR119" i="57"/>
  <c r="AT119" i="57" s="1"/>
  <c r="AV119" i="57"/>
  <c r="BA119" i="57" s="1"/>
  <c r="BF119" i="57" s="1"/>
  <c r="BK119" i="57" s="1"/>
  <c r="BR119" i="57"/>
  <c r="AQ120" i="57"/>
  <c r="BR120" i="57"/>
  <c r="AQ121" i="57"/>
  <c r="AR120" i="57" s="1"/>
  <c r="AR121" i="57"/>
  <c r="BR121" i="57"/>
  <c r="BV121" i="57"/>
  <c r="AQ122" i="57"/>
  <c r="AR122" i="57"/>
  <c r="AU122" i="57" s="1"/>
  <c r="AT122" i="57"/>
  <c r="AY122" i="57" s="1"/>
  <c r="AV122" i="57"/>
  <c r="BA122" i="57" s="1"/>
  <c r="BR122" i="57"/>
  <c r="BT122" i="57"/>
  <c r="BV122" i="57"/>
  <c r="BX122" i="57"/>
  <c r="AQ123" i="57"/>
  <c r="AR123" i="57"/>
  <c r="AU123" i="57" s="1"/>
  <c r="AT123" i="57"/>
  <c r="AY123" i="57" s="1"/>
  <c r="AV123" i="57"/>
  <c r="BA123" i="57" s="1"/>
  <c r="BR123" i="57"/>
  <c r="BT123" i="57"/>
  <c r="BV123" i="57"/>
  <c r="BX123" i="57"/>
  <c r="AQ124" i="57"/>
  <c r="AR124" i="57"/>
  <c r="AU124" i="57" s="1"/>
  <c r="AT124" i="57"/>
  <c r="AY124" i="57" s="1"/>
  <c r="AV124" i="57"/>
  <c r="BA124" i="57" s="1"/>
  <c r="BR124" i="57"/>
  <c r="BT124" i="57"/>
  <c r="BV124" i="57"/>
  <c r="BX124" i="57"/>
  <c r="AQ125" i="57"/>
  <c r="AR125" i="57"/>
  <c r="AU125" i="57" s="1"/>
  <c r="AT125" i="57"/>
  <c r="AY125" i="57" s="1"/>
  <c r="AV125" i="57"/>
  <c r="BA125" i="57" s="1"/>
  <c r="BR125" i="57"/>
  <c r="AQ126" i="57"/>
  <c r="AR126" i="57"/>
  <c r="AU126" i="57" s="1"/>
  <c r="AT126" i="57"/>
  <c r="AY126" i="57" s="1"/>
  <c r="AV126" i="57"/>
  <c r="BA126" i="57" s="1"/>
  <c r="BR126" i="57"/>
  <c r="AQ127" i="57"/>
  <c r="AR127" i="57"/>
  <c r="AU127" i="57" s="1"/>
  <c r="AV127" i="57"/>
  <c r="BA127" i="57" s="1"/>
  <c r="BR127" i="57"/>
  <c r="BT127" i="57"/>
  <c r="BV127" i="57"/>
  <c r="BX127" i="57"/>
  <c r="AQ128" i="57"/>
  <c r="AR128" i="57"/>
  <c r="AU128" i="57" s="1"/>
  <c r="AV128" i="57"/>
  <c r="BA128" i="57" s="1"/>
  <c r="BR128" i="57"/>
  <c r="BT128" i="57"/>
  <c r="BV128" i="57"/>
  <c r="BX128" i="57"/>
  <c r="AQ129" i="57"/>
  <c r="AR129" i="57"/>
  <c r="AU129" i="57" s="1"/>
  <c r="AV129" i="57"/>
  <c r="BA129" i="57" s="1"/>
  <c r="BR129" i="57"/>
  <c r="BT129" i="57"/>
  <c r="BV129" i="57"/>
  <c r="BX129" i="57"/>
  <c r="AQ130" i="57"/>
  <c r="AR130" i="57"/>
  <c r="AU130" i="57" s="1"/>
  <c r="AV130" i="57"/>
  <c r="BA130" i="57" s="1"/>
  <c r="BR130" i="57"/>
  <c r="BT130" i="57"/>
  <c r="BV130" i="57"/>
  <c r="BX130" i="57"/>
  <c r="AQ131" i="57"/>
  <c r="AR131" i="57"/>
  <c r="BW131" i="57" s="1"/>
  <c r="AV131" i="57"/>
  <c r="BA131" i="57" s="1"/>
  <c r="AW131" i="57"/>
  <c r="BB131" i="57" s="1"/>
  <c r="BG131" i="57" s="1"/>
  <c r="BL131" i="57" s="1"/>
  <c r="BR131" i="57"/>
  <c r="BT131" i="57"/>
  <c r="BV131" i="57"/>
  <c r="BX131" i="57"/>
  <c r="AQ132" i="57"/>
  <c r="AR132" i="57"/>
  <c r="AU132" i="57" s="1"/>
  <c r="AV132" i="57"/>
  <c r="BA132" i="57" s="1"/>
  <c r="BR132" i="57"/>
  <c r="BT132" i="57"/>
  <c r="BV132" i="57"/>
  <c r="BX132" i="57"/>
  <c r="AQ133" i="57"/>
  <c r="AR133" i="57"/>
  <c r="AU133" i="57" s="1"/>
  <c r="AV133" i="57"/>
  <c r="BA133" i="57" s="1"/>
  <c r="BR133" i="57"/>
  <c r="BT133" i="57"/>
  <c r="BV133" i="57"/>
  <c r="BX133" i="57"/>
  <c r="AQ134" i="57"/>
  <c r="AR134" i="57"/>
  <c r="AS134" i="57"/>
  <c r="AX134" i="57" s="1"/>
  <c r="BC134" i="57" s="1"/>
  <c r="AT134" i="57"/>
  <c r="AY134" i="57" s="1"/>
  <c r="AU134" i="57"/>
  <c r="AZ134" i="57" s="1"/>
  <c r="BO134" i="57" s="1"/>
  <c r="AV134" i="57"/>
  <c r="BA134" i="57" s="1"/>
  <c r="AW134" i="57"/>
  <c r="BB134" i="57" s="1"/>
  <c r="BG134" i="57" s="1"/>
  <c r="BL134" i="57" s="1"/>
  <c r="BR134" i="57"/>
  <c r="AQ135" i="57"/>
  <c r="AR135" i="57"/>
  <c r="AU135" i="57" s="1"/>
  <c r="AV135" i="57"/>
  <c r="BA135" i="57" s="1"/>
  <c r="BR135" i="57"/>
  <c r="BT135" i="57"/>
  <c r="BX135" i="57"/>
  <c r="AQ136" i="57"/>
  <c r="AR136" i="57"/>
  <c r="AU136" i="57" s="1"/>
  <c r="AV136" i="57"/>
  <c r="BA136" i="57" s="1"/>
  <c r="BR136" i="57"/>
  <c r="BT136" i="57"/>
  <c r="BX136" i="57"/>
  <c r="AQ137" i="57"/>
  <c r="AR137" i="57"/>
  <c r="BW137" i="57" s="1"/>
  <c r="AV137" i="57"/>
  <c r="BA137" i="57" s="1"/>
  <c r="AW137" i="57"/>
  <c r="BB137" i="57" s="1"/>
  <c r="BG137" i="57" s="1"/>
  <c r="BL137" i="57" s="1"/>
  <c r="BR137" i="57"/>
  <c r="BT137" i="57"/>
  <c r="BX137" i="57"/>
  <c r="AQ138" i="57"/>
  <c r="AR138" i="57"/>
  <c r="AU138" i="57" s="1"/>
  <c r="AV138" i="57"/>
  <c r="BA138" i="57" s="1"/>
  <c r="BR138" i="57"/>
  <c r="BT138" i="57"/>
  <c r="BX138" i="57"/>
  <c r="AQ139" i="57"/>
  <c r="AR139" i="57"/>
  <c r="AU139" i="57" s="1"/>
  <c r="AV139" i="57"/>
  <c r="BA139" i="57" s="1"/>
  <c r="BR139" i="57"/>
  <c r="BT139" i="57"/>
  <c r="BX139" i="57"/>
  <c r="AQ140" i="57"/>
  <c r="AR140" i="57"/>
  <c r="BW140" i="57" s="1"/>
  <c r="AV140" i="57"/>
  <c r="BA140" i="57" s="1"/>
  <c r="AW140" i="57"/>
  <c r="BB140" i="57" s="1"/>
  <c r="BG140" i="57" s="1"/>
  <c r="BL140" i="57" s="1"/>
  <c r="BR140" i="57"/>
  <c r="BT140" i="57"/>
  <c r="BX140" i="57"/>
  <c r="B2" i="58"/>
  <c r="C140" i="58"/>
  <c r="AB140" i="58" s="1"/>
  <c r="C137" i="58"/>
  <c r="AB137" i="58" s="1"/>
  <c r="AC136" i="58" s="1"/>
  <c r="C131" i="58"/>
  <c r="AB131" i="58" s="1"/>
  <c r="AC130" i="58" s="1"/>
  <c r="AB5" i="58"/>
  <c r="Z4" i="58"/>
  <c r="Y4" i="58"/>
  <c r="AS106" i="57" l="1"/>
  <c r="AX106" i="57" s="1"/>
  <c r="AV106" i="57"/>
  <c r="BA106" i="57" s="1"/>
  <c r="BF106" i="57" s="1"/>
  <c r="BK106" i="57" s="1"/>
  <c r="AV103" i="57"/>
  <c r="BA103" i="57" s="1"/>
  <c r="BF103" i="57" s="1"/>
  <c r="BK103" i="57" s="1"/>
  <c r="BT96" i="57"/>
  <c r="AR97" i="57"/>
  <c r="BX101" i="57"/>
  <c r="BX100" i="57"/>
  <c r="BX99" i="57"/>
  <c r="AU96" i="57"/>
  <c r="AZ96" i="57" s="1"/>
  <c r="BE96" i="57" s="1"/>
  <c r="BJ96" i="57" s="1"/>
  <c r="BV90" i="57"/>
  <c r="BX53" i="57"/>
  <c r="BX50" i="57"/>
  <c r="BX46" i="57"/>
  <c r="BT44" i="57"/>
  <c r="AT17" i="57"/>
  <c r="AY17" i="57" s="1"/>
  <c r="BD17" i="57" s="1"/>
  <c r="BI17" i="57" s="1"/>
  <c r="AR105" i="57"/>
  <c r="AU105" i="57" s="1"/>
  <c r="BX102" i="57"/>
  <c r="BV101" i="57"/>
  <c r="BV100" i="57"/>
  <c r="BV99" i="57"/>
  <c r="AS96" i="57"/>
  <c r="AX96" i="57" s="1"/>
  <c r="BC96" i="57" s="1"/>
  <c r="BH96" i="57" s="1"/>
  <c r="BX57" i="57"/>
  <c r="BT50" i="57"/>
  <c r="BT46" i="57"/>
  <c r="BX103" i="57"/>
  <c r="AT53" i="57"/>
  <c r="AY53" i="57" s="1"/>
  <c r="BD53" i="57" s="1"/>
  <c r="BI53" i="57" s="1"/>
  <c r="BX47" i="57"/>
  <c r="AV44" i="57"/>
  <c r="BA44" i="57" s="1"/>
  <c r="BF44" i="57" s="1"/>
  <c r="BK44" i="57" s="1"/>
  <c r="BV103" i="57"/>
  <c r="BT103" i="57"/>
  <c r="BX96" i="57"/>
  <c r="BV37" i="57"/>
  <c r="AT45" i="57"/>
  <c r="AY45" i="57" s="1"/>
  <c r="BD45" i="57" s="1"/>
  <c r="BI45" i="57" s="1"/>
  <c r="AV45" i="57"/>
  <c r="BA45" i="57" s="1"/>
  <c r="BF45" i="57" s="1"/>
  <c r="BK45" i="57" s="1"/>
  <c r="BT45" i="57"/>
  <c r="BX45" i="57"/>
  <c r="BW39" i="57"/>
  <c r="AW37" i="57"/>
  <c r="BB37" i="57" s="1"/>
  <c r="BG37" i="57" s="1"/>
  <c r="BL37" i="57" s="1"/>
  <c r="BX25" i="57"/>
  <c r="BV39" i="57"/>
  <c r="BU36" i="57"/>
  <c r="BX43" i="57"/>
  <c r="AW29" i="57"/>
  <c r="BB29" i="57" s="1"/>
  <c r="BG29" i="57" s="1"/>
  <c r="BL29" i="57" s="1"/>
  <c r="AW26" i="57"/>
  <c r="BB26" i="57" s="1"/>
  <c r="BG26" i="57" s="1"/>
  <c r="BL26" i="57" s="1"/>
  <c r="AS21" i="57"/>
  <c r="AX21" i="57" s="1"/>
  <c r="BC21" i="57" s="1"/>
  <c r="BH21" i="57" s="1"/>
  <c r="BX44" i="57"/>
  <c r="BU28" i="57"/>
  <c r="BX22" i="57"/>
  <c r="BX21" i="57"/>
  <c r="BX19" i="57"/>
  <c r="BV17" i="57"/>
  <c r="BX15" i="57"/>
  <c r="BT22" i="57"/>
  <c r="BV21" i="57"/>
  <c r="BV19" i="57"/>
  <c r="BX18" i="57"/>
  <c r="BV15" i="57"/>
  <c r="BX14" i="57"/>
  <c r="BT19" i="57"/>
  <c r="BV18" i="57"/>
  <c r="BU15" i="57"/>
  <c r="AW22" i="57"/>
  <c r="BB22" i="57" s="1"/>
  <c r="BG22" i="57" s="1"/>
  <c r="BL22" i="57" s="1"/>
  <c r="BU18" i="57"/>
  <c r="BT15" i="57"/>
  <c r="BU27" i="57"/>
  <c r="AT22" i="57"/>
  <c r="AY22" i="57" s="1"/>
  <c r="BD22" i="57" s="1"/>
  <c r="BI22" i="57" s="1"/>
  <c r="AW19" i="57"/>
  <c r="BB19" i="57" s="1"/>
  <c r="BG19" i="57" s="1"/>
  <c r="BL19" i="57" s="1"/>
  <c r="AR31" i="57"/>
  <c r="AR23" i="57"/>
  <c r="AW23" i="57" s="1"/>
  <c r="BB23" i="57" s="1"/>
  <c r="BG23" i="57" s="1"/>
  <c r="BL23" i="57" s="1"/>
  <c r="AS22" i="57"/>
  <c r="AX22" i="57" s="1"/>
  <c r="BC22" i="57" s="1"/>
  <c r="BH22" i="57" s="1"/>
  <c r="AT19" i="57"/>
  <c r="AY19" i="57" s="1"/>
  <c r="BD19" i="57" s="1"/>
  <c r="BI19" i="57" s="1"/>
  <c r="AS18" i="57"/>
  <c r="AX18" i="57" s="1"/>
  <c r="BC18" i="57" s="1"/>
  <c r="AU15" i="57"/>
  <c r="AZ15" i="57" s="1"/>
  <c r="BE15" i="57" s="1"/>
  <c r="BJ15" i="57" s="1"/>
  <c r="AS19" i="57"/>
  <c r="AX19" i="57" s="1"/>
  <c r="BC19" i="57" s="1"/>
  <c r="BH19" i="57" s="1"/>
  <c r="AU11" i="57"/>
  <c r="AZ11" i="57" s="1"/>
  <c r="BE11" i="57" s="1"/>
  <c r="BJ11" i="57" s="1"/>
  <c r="BW11" i="57"/>
  <c r="AR12" i="57"/>
  <c r="AR6" i="57"/>
  <c r="AS6" i="57" s="1"/>
  <c r="A41" i="45"/>
  <c r="BU21" i="57"/>
  <c r="AV22" i="57"/>
  <c r="BA22" i="57" s="1"/>
  <c r="BF22" i="57" s="1"/>
  <c r="BK22" i="57" s="1"/>
  <c r="BT21" i="57"/>
  <c r="AV19" i="57"/>
  <c r="BA19" i="57" s="1"/>
  <c r="BF19" i="57" s="1"/>
  <c r="BK19" i="57" s="1"/>
  <c r="BT18" i="57"/>
  <c r="BX17" i="57"/>
  <c r="AS17" i="57"/>
  <c r="AX17" i="57" s="1"/>
  <c r="BC17" i="57" s="1"/>
  <c r="BW7" i="57"/>
  <c r="BX24" i="57"/>
  <c r="AW21" i="57"/>
  <c r="BB21" i="57" s="1"/>
  <c r="BG21" i="57" s="1"/>
  <c r="BL21" i="57" s="1"/>
  <c r="AW18" i="57"/>
  <c r="BB18" i="57" s="1"/>
  <c r="BG18" i="57" s="1"/>
  <c r="BL18" i="57" s="1"/>
  <c r="BU17" i="57"/>
  <c r="AV18" i="57"/>
  <c r="BA18" i="57" s="1"/>
  <c r="BF18" i="57" s="1"/>
  <c r="BK18" i="57" s="1"/>
  <c r="BT17" i="57"/>
  <c r="BV22" i="57"/>
  <c r="AV21" i="57"/>
  <c r="BA21" i="57" s="1"/>
  <c r="BP21" i="57" s="1"/>
  <c r="BU22" i="57"/>
  <c r="AT21" i="57"/>
  <c r="AY21" i="57" s="1"/>
  <c r="BD21" i="57" s="1"/>
  <c r="BI21" i="57" s="1"/>
  <c r="BU19" i="57"/>
  <c r="AT18" i="57"/>
  <c r="AY18" i="57" s="1"/>
  <c r="BD18" i="57" s="1"/>
  <c r="BI18" i="57" s="1"/>
  <c r="AV17" i="57"/>
  <c r="BA17" i="57" s="1"/>
  <c r="BF17" i="57" s="1"/>
  <c r="BK17" i="57" s="1"/>
  <c r="AC139" i="58"/>
  <c r="AC140" i="58"/>
  <c r="AC134" i="58"/>
  <c r="AC125" i="58"/>
  <c r="AC131" i="58"/>
  <c r="AC137" i="58"/>
  <c r="AC112" i="58"/>
  <c r="AC88" i="58"/>
  <c r="AC76" i="58"/>
  <c r="AC68" i="58"/>
  <c r="AC56" i="58"/>
  <c r="AC52" i="58"/>
  <c r="AC48" i="58"/>
  <c r="AC44" i="58"/>
  <c r="AC40" i="58"/>
  <c r="AC36" i="58"/>
  <c r="AC32" i="58"/>
  <c r="AC28" i="58"/>
  <c r="AC24" i="58"/>
  <c r="AC20" i="58"/>
  <c r="AC16" i="58"/>
  <c r="AC12" i="58"/>
  <c r="AC8" i="58"/>
  <c r="AC116" i="58"/>
  <c r="AC108" i="58"/>
  <c r="AC104" i="58"/>
  <c r="AC100" i="58"/>
  <c r="AC96" i="58"/>
  <c r="AC92" i="58"/>
  <c r="AC84" i="58"/>
  <c r="AC80" i="58"/>
  <c r="AC72" i="58"/>
  <c r="AC64" i="58"/>
  <c r="AC60" i="58"/>
  <c r="AC79" i="58"/>
  <c r="AC23" i="58"/>
  <c r="AC70" i="58"/>
  <c r="AC66" i="58"/>
  <c r="AC6" i="58"/>
  <c r="BN88" i="57"/>
  <c r="BN117" i="57"/>
  <c r="BN92" i="57"/>
  <c r="BP109" i="57"/>
  <c r="BN15" i="57"/>
  <c r="BD15" i="57"/>
  <c r="BI15" i="57" s="1"/>
  <c r="BF117" i="57"/>
  <c r="BK117" i="57" s="1"/>
  <c r="BQ27" i="57"/>
  <c r="BP140" i="57"/>
  <c r="BF140" i="57"/>
  <c r="BK140" i="57" s="1"/>
  <c r="AZ138" i="57"/>
  <c r="BE138" i="57" s="1"/>
  <c r="BJ138" i="57" s="1"/>
  <c r="BP135" i="57"/>
  <c r="BF135" i="57"/>
  <c r="BK135" i="57" s="1"/>
  <c r="BP134" i="57"/>
  <c r="BF134" i="57"/>
  <c r="BK134" i="57" s="1"/>
  <c r="BP131" i="57"/>
  <c r="BF131" i="57"/>
  <c r="BK131" i="57" s="1"/>
  <c r="BP128" i="57"/>
  <c r="BF128" i="57"/>
  <c r="BK128" i="57" s="1"/>
  <c r="AZ127" i="57"/>
  <c r="BE127" i="57" s="1"/>
  <c r="BJ127" i="57" s="1"/>
  <c r="BD126" i="57"/>
  <c r="BI126" i="57" s="1"/>
  <c r="BN126" i="57"/>
  <c r="BP125" i="57"/>
  <c r="BF125" i="57"/>
  <c r="BK125" i="57" s="1"/>
  <c r="BP124" i="57"/>
  <c r="BF124" i="57"/>
  <c r="BK124" i="57" s="1"/>
  <c r="BP123" i="57"/>
  <c r="BF123" i="57"/>
  <c r="BK123" i="57" s="1"/>
  <c r="BP122" i="57"/>
  <c r="BF122" i="57"/>
  <c r="BK122" i="57" s="1"/>
  <c r="AY119" i="57"/>
  <c r="BD119" i="57" s="1"/>
  <c r="BI119" i="57" s="1"/>
  <c r="AY116" i="57"/>
  <c r="BD116" i="57" s="1"/>
  <c r="BI116" i="57" s="1"/>
  <c r="BP139" i="57"/>
  <c r="BF139" i="57"/>
  <c r="BK139" i="57" s="1"/>
  <c r="BP137" i="57"/>
  <c r="BF137" i="57"/>
  <c r="BK137" i="57" s="1"/>
  <c r="AZ135" i="57"/>
  <c r="BE135" i="57" s="1"/>
  <c r="BJ135" i="57" s="1"/>
  <c r="BP132" i="57"/>
  <c r="BF132" i="57"/>
  <c r="BK132" i="57" s="1"/>
  <c r="BP129" i="57"/>
  <c r="BF129" i="57"/>
  <c r="BK129" i="57" s="1"/>
  <c r="AZ128" i="57"/>
  <c r="BE128" i="57" s="1"/>
  <c r="BJ128" i="57" s="1"/>
  <c r="AZ126" i="57"/>
  <c r="BE126" i="57" s="1"/>
  <c r="BJ126" i="57" s="1"/>
  <c r="BD125" i="57"/>
  <c r="BI125" i="57" s="1"/>
  <c r="BN125" i="57"/>
  <c r="BD124" i="57"/>
  <c r="BI124" i="57" s="1"/>
  <c r="BN124" i="57"/>
  <c r="BD123" i="57"/>
  <c r="BI123" i="57" s="1"/>
  <c r="BN123" i="57"/>
  <c r="BD122" i="57"/>
  <c r="BI122" i="57" s="1"/>
  <c r="BN122" i="57"/>
  <c r="AZ139" i="57"/>
  <c r="BE139" i="57" s="1"/>
  <c r="BJ139" i="57" s="1"/>
  <c r="BP136" i="57"/>
  <c r="BF136" i="57"/>
  <c r="BK136" i="57" s="1"/>
  <c r="BH134" i="57"/>
  <c r="BD134" i="57"/>
  <c r="BI134" i="57" s="1"/>
  <c r="BN134" i="57"/>
  <c r="BP133" i="57"/>
  <c r="BF133" i="57"/>
  <c r="BK133" i="57" s="1"/>
  <c r="AZ132" i="57"/>
  <c r="BE132" i="57" s="1"/>
  <c r="BJ132" i="57" s="1"/>
  <c r="BP130" i="57"/>
  <c r="BF130" i="57"/>
  <c r="BK130" i="57" s="1"/>
  <c r="AZ129" i="57"/>
  <c r="BE129" i="57" s="1"/>
  <c r="BJ129" i="57" s="1"/>
  <c r="AZ125" i="57"/>
  <c r="BE125" i="57" s="1"/>
  <c r="BJ125" i="57" s="1"/>
  <c r="AZ124" i="57"/>
  <c r="BE124" i="57" s="1"/>
  <c r="BJ124" i="57" s="1"/>
  <c r="AZ123" i="57"/>
  <c r="BE123" i="57" s="1"/>
  <c r="BJ123" i="57" s="1"/>
  <c r="AZ122" i="57"/>
  <c r="BE122" i="57" s="1"/>
  <c r="BJ122" i="57" s="1"/>
  <c r="BP138" i="57"/>
  <c r="BF138" i="57"/>
  <c r="BK138" i="57" s="1"/>
  <c r="AZ136" i="57"/>
  <c r="BE136" i="57" s="1"/>
  <c r="BJ136" i="57" s="1"/>
  <c r="AZ133" i="57"/>
  <c r="BE133" i="57" s="1"/>
  <c r="BJ133" i="57" s="1"/>
  <c r="AZ130" i="57"/>
  <c r="BE130" i="57" s="1"/>
  <c r="BJ130" i="57" s="1"/>
  <c r="BP127" i="57"/>
  <c r="BF127" i="57"/>
  <c r="BK127" i="57" s="1"/>
  <c r="BP126" i="57"/>
  <c r="BF126" i="57"/>
  <c r="BK126" i="57" s="1"/>
  <c r="AS120" i="57"/>
  <c r="AW120" i="57"/>
  <c r="AU120" i="57"/>
  <c r="AT120" i="57"/>
  <c r="AV120" i="57"/>
  <c r="BA111" i="57"/>
  <c r="BF111" i="57" s="1"/>
  <c r="BK111" i="57" s="1"/>
  <c r="BV140" i="57"/>
  <c r="BV139" i="57"/>
  <c r="AT139" i="57"/>
  <c r="BV138" i="57"/>
  <c r="AT138" i="57"/>
  <c r="BV137" i="57"/>
  <c r="BV136" i="57"/>
  <c r="AT136" i="57"/>
  <c r="BV135" i="57"/>
  <c r="AT135" i="57"/>
  <c r="AT133" i="57"/>
  <c r="AT132" i="57"/>
  <c r="AT130" i="57"/>
  <c r="AT129" i="57"/>
  <c r="AT128" i="57"/>
  <c r="AT127" i="57"/>
  <c r="AS121" i="57"/>
  <c r="AW121" i="57"/>
  <c r="BQ118" i="57"/>
  <c r="BG118" i="57"/>
  <c r="BL118" i="57" s="1"/>
  <c r="BU118" i="57"/>
  <c r="BW118" i="57"/>
  <c r="AS113" i="57"/>
  <c r="AW113" i="57"/>
  <c r="BU113" i="57"/>
  <c r="AT113" i="57"/>
  <c r="BV113" i="57"/>
  <c r="AU113" i="57"/>
  <c r="BW113" i="57"/>
  <c r="AX109" i="57"/>
  <c r="BC109" i="57" s="1"/>
  <c r="AX107" i="57"/>
  <c r="BC107" i="57" s="1"/>
  <c r="AX102" i="57"/>
  <c r="BC102" i="57" s="1"/>
  <c r="AX101" i="57"/>
  <c r="BC101" i="57" s="1"/>
  <c r="AX100" i="57"/>
  <c r="BC100" i="57" s="1"/>
  <c r="AX99" i="57"/>
  <c r="BC99" i="57" s="1"/>
  <c r="BB94" i="57"/>
  <c r="BG94" i="57" s="1"/>
  <c r="BL94" i="57" s="1"/>
  <c r="BH93" i="57"/>
  <c r="BU140" i="57"/>
  <c r="BQ140" i="57"/>
  <c r="BU139" i="57"/>
  <c r="AW139" i="57"/>
  <c r="AS139" i="57"/>
  <c r="BU138" i="57"/>
  <c r="AW138" i="57"/>
  <c r="AS138" i="57"/>
  <c r="BU137" i="57"/>
  <c r="BQ137" i="57"/>
  <c r="BU136" i="57"/>
  <c r="AW136" i="57"/>
  <c r="AS136" i="57"/>
  <c r="BU135" i="57"/>
  <c r="AW135" i="57"/>
  <c r="AS135" i="57"/>
  <c r="BQ134" i="57"/>
  <c r="BM134" i="57"/>
  <c r="BE134" i="57"/>
  <c r="BJ134" i="57" s="1"/>
  <c r="BU133" i="57"/>
  <c r="AW133" i="57"/>
  <c r="AS133" i="57"/>
  <c r="BU132" i="57"/>
  <c r="AW132" i="57"/>
  <c r="AS132" i="57"/>
  <c r="BU131" i="57"/>
  <c r="BY131" i="57" s="1"/>
  <c r="BQ131" i="57"/>
  <c r="BU130" i="57"/>
  <c r="AW130" i="57"/>
  <c r="AS130" i="57"/>
  <c r="BU129" i="57"/>
  <c r="AW129" i="57"/>
  <c r="AS129" i="57"/>
  <c r="BU128" i="57"/>
  <c r="AW128" i="57"/>
  <c r="AS128" i="57"/>
  <c r="BU127" i="57"/>
  <c r="AW127" i="57"/>
  <c r="AS127" i="57"/>
  <c r="AW126" i="57"/>
  <c r="AS126" i="57"/>
  <c r="AW125" i="57"/>
  <c r="AS125" i="57"/>
  <c r="BU124" i="57"/>
  <c r="AW124" i="57"/>
  <c r="AS124" i="57"/>
  <c r="BU123" i="57"/>
  <c r="AW123" i="57"/>
  <c r="AS123" i="57"/>
  <c r="BU122" i="57"/>
  <c r="AW122" i="57"/>
  <c r="AS122" i="57"/>
  <c r="BU121" i="57"/>
  <c r="AV121" i="57"/>
  <c r="BX118" i="57"/>
  <c r="BP118" i="57"/>
  <c r="AS115" i="57"/>
  <c r="AW115" i="57"/>
  <c r="BU115" i="57"/>
  <c r="AU115" i="57"/>
  <c r="BW115" i="57"/>
  <c r="AS114" i="57"/>
  <c r="AW114" i="57"/>
  <c r="BU114" i="57"/>
  <c r="AT114" i="57"/>
  <c r="BV114" i="57"/>
  <c r="AU114" i="57"/>
  <c r="BW114" i="57"/>
  <c r="BP112" i="57"/>
  <c r="BX111" i="57"/>
  <c r="AS110" i="57"/>
  <c r="AW110" i="57"/>
  <c r="BU110" i="57"/>
  <c r="AT110" i="57"/>
  <c r="BV110" i="57"/>
  <c r="AU110" i="57"/>
  <c r="BW110" i="57"/>
  <c r="BF108" i="57"/>
  <c r="BK108" i="57" s="1"/>
  <c r="BP108" i="57"/>
  <c r="BF104" i="57"/>
  <c r="BK104" i="57" s="1"/>
  <c r="BP104" i="57"/>
  <c r="AX103" i="57"/>
  <c r="BC103" i="57" s="1"/>
  <c r="AW97" i="57"/>
  <c r="AU97" i="57"/>
  <c r="AV97" i="57"/>
  <c r="BF96" i="57"/>
  <c r="BK96" i="57" s="1"/>
  <c r="BP96" i="57"/>
  <c r="AX92" i="57"/>
  <c r="BC92" i="57" s="1"/>
  <c r="BX121" i="57"/>
  <c r="BT121" i="57"/>
  <c r="AU121" i="57"/>
  <c r="BP119" i="57"/>
  <c r="AW119" i="57"/>
  <c r="AU119" i="57"/>
  <c r="BV118" i="57"/>
  <c r="BP116" i="57"/>
  <c r="AS116" i="57"/>
  <c r="AW116" i="57"/>
  <c r="BU116" i="57"/>
  <c r="AU116" i="57"/>
  <c r="BW116" i="57"/>
  <c r="BN115" i="57"/>
  <c r="AS111" i="57"/>
  <c r="AW111" i="57"/>
  <c r="BU111" i="57"/>
  <c r="AT111" i="57"/>
  <c r="BV111" i="57"/>
  <c r="AU111" i="57"/>
  <c r="BW111" i="57"/>
  <c r="AX108" i="57"/>
  <c r="BC108" i="57" s="1"/>
  <c r="AX104" i="57"/>
  <c r="BC104" i="57" s="1"/>
  <c r="AS98" i="57"/>
  <c r="AW98" i="57"/>
  <c r="AT98" i="57"/>
  <c r="AU98" i="57"/>
  <c r="AV98" i="57"/>
  <c r="BF101" i="57"/>
  <c r="BK101" i="57" s="1"/>
  <c r="BP101" i="57"/>
  <c r="BF100" i="57"/>
  <c r="BK100" i="57" s="1"/>
  <c r="BP100" i="57"/>
  <c r="BF99" i="57"/>
  <c r="BK99" i="57" s="1"/>
  <c r="BP99" i="57"/>
  <c r="BH89" i="57"/>
  <c r="BW139" i="57"/>
  <c r="BW138" i="57"/>
  <c r="BW136" i="57"/>
  <c r="BW135" i="57"/>
  <c r="BW133" i="57"/>
  <c r="BW132" i="57"/>
  <c r="BW130" i="57"/>
  <c r="BW129" i="57"/>
  <c r="BW128" i="57"/>
  <c r="BW127" i="57"/>
  <c r="BW124" i="57"/>
  <c r="BW123" i="57"/>
  <c r="BW122" i="57"/>
  <c r="BW121" i="57"/>
  <c r="AT121" i="57"/>
  <c r="BT118" i="57"/>
  <c r="AS117" i="57"/>
  <c r="AW117" i="57"/>
  <c r="BU117" i="57"/>
  <c r="AU117" i="57"/>
  <c r="BW117" i="57"/>
  <c r="BV116" i="57"/>
  <c r="AV115" i="57"/>
  <c r="BP114" i="57"/>
  <c r="BX113" i="57"/>
  <c r="AV113" i="57"/>
  <c r="AS112" i="57"/>
  <c r="AW112" i="57"/>
  <c r="BU112" i="57"/>
  <c r="AT112" i="57"/>
  <c r="BV112" i="57"/>
  <c r="AU112" i="57"/>
  <c r="BW112" i="57"/>
  <c r="BP110" i="57"/>
  <c r="BF107" i="57"/>
  <c r="BK107" i="57" s="1"/>
  <c r="BP107" i="57"/>
  <c r="BF102" i="57"/>
  <c r="BK102" i="57" s="1"/>
  <c r="BP102" i="57"/>
  <c r="BN101" i="57"/>
  <c r="BD101" i="57"/>
  <c r="BI101" i="57" s="1"/>
  <c r="BN100" i="57"/>
  <c r="BD100" i="57"/>
  <c r="BI100" i="57" s="1"/>
  <c r="BN99" i="57"/>
  <c r="BD99" i="57"/>
  <c r="BI99" i="57" s="1"/>
  <c r="AU93" i="57"/>
  <c r="BW93" i="57"/>
  <c r="AV93" i="57"/>
  <c r="BT93" i="57"/>
  <c r="BX93" i="57"/>
  <c r="BU93" i="57"/>
  <c r="BM93" i="57"/>
  <c r="AW93" i="57"/>
  <c r="AS91" i="57"/>
  <c r="BN90" i="57"/>
  <c r="AU89" i="57"/>
  <c r="BW89" i="57"/>
  <c r="AV89" i="57"/>
  <c r="BT89" i="57"/>
  <c r="BX89" i="57"/>
  <c r="BU89" i="57"/>
  <c r="BM89" i="57"/>
  <c r="AW89" i="57"/>
  <c r="AS85" i="57"/>
  <c r="AW85" i="57"/>
  <c r="BU85" i="57"/>
  <c r="AT85" i="57"/>
  <c r="BV85" i="57"/>
  <c r="AU85" i="57"/>
  <c r="BW85" i="57"/>
  <c r="AV85" i="57"/>
  <c r="BT85" i="57"/>
  <c r="BX85" i="57"/>
  <c r="AS83" i="57"/>
  <c r="AW83" i="57"/>
  <c r="BU83" i="57"/>
  <c r="AT83" i="57"/>
  <c r="BV83" i="57"/>
  <c r="AU83" i="57"/>
  <c r="BW83" i="57"/>
  <c r="AV83" i="57"/>
  <c r="BT83" i="57"/>
  <c r="BX83" i="57"/>
  <c r="AS81" i="57"/>
  <c r="AW81" i="57"/>
  <c r="BU81" i="57"/>
  <c r="AT81" i="57"/>
  <c r="BV81" i="57"/>
  <c r="AU81" i="57"/>
  <c r="BW81" i="57"/>
  <c r="AV81" i="57"/>
  <c r="BT81" i="57"/>
  <c r="BX81" i="57"/>
  <c r="AS79" i="57"/>
  <c r="AW79" i="57"/>
  <c r="AT79" i="57"/>
  <c r="AU79" i="57"/>
  <c r="AV79" i="57"/>
  <c r="AS77" i="57"/>
  <c r="AW77" i="57"/>
  <c r="BU77" i="57"/>
  <c r="AT77" i="57"/>
  <c r="BV77" i="57"/>
  <c r="AU77" i="57"/>
  <c r="BW77" i="57"/>
  <c r="AV77" i="57"/>
  <c r="BT77" i="57"/>
  <c r="BX77" i="57"/>
  <c r="AS75" i="57"/>
  <c r="AW75" i="57"/>
  <c r="BU75" i="57"/>
  <c r="AT75" i="57"/>
  <c r="BV75" i="57"/>
  <c r="AU75" i="57"/>
  <c r="BW75" i="57"/>
  <c r="AV75" i="57"/>
  <c r="BT75" i="57"/>
  <c r="BX75" i="57"/>
  <c r="BW109" i="57"/>
  <c r="AU109" i="57"/>
  <c r="BW108" i="57"/>
  <c r="AU108" i="57"/>
  <c r="BW107" i="57"/>
  <c r="AU107" i="57"/>
  <c r="AU106" i="57"/>
  <c r="BW104" i="57"/>
  <c r="AU104" i="57"/>
  <c r="BW103" i="57"/>
  <c r="AU103" i="57"/>
  <c r="BW102" i="57"/>
  <c r="AU102" i="57"/>
  <c r="BW101" i="57"/>
  <c r="AU101" i="57"/>
  <c r="BW100" i="57"/>
  <c r="AU100" i="57"/>
  <c r="BW99" i="57"/>
  <c r="AU99" i="57"/>
  <c r="BW96" i="57"/>
  <c r="AT96" i="57"/>
  <c r="BW94" i="57"/>
  <c r="AT93" i="57"/>
  <c r="AU90" i="57"/>
  <c r="BW90" i="57"/>
  <c r="AV90" i="57"/>
  <c r="BT90" i="57"/>
  <c r="BX90" i="57"/>
  <c r="BU90" i="57"/>
  <c r="AW90" i="57"/>
  <c r="AT89" i="57"/>
  <c r="BV109" i="57"/>
  <c r="AT109" i="57"/>
  <c r="BV108" i="57"/>
  <c r="AT108" i="57"/>
  <c r="BV107" i="57"/>
  <c r="AT107" i="57"/>
  <c r="AT106" i="57"/>
  <c r="AT104" i="57"/>
  <c r="AT103" i="57"/>
  <c r="AT102" i="57"/>
  <c r="AU94" i="57"/>
  <c r="AV94" i="57"/>
  <c r="BT94" i="57"/>
  <c r="BX94" i="57"/>
  <c r="BV94" i="57"/>
  <c r="AT94" i="57"/>
  <c r="AU91" i="57"/>
  <c r="BW91" i="57"/>
  <c r="AV91" i="57"/>
  <c r="BT91" i="57"/>
  <c r="BX91" i="57"/>
  <c r="BU91" i="57"/>
  <c r="AW91" i="57"/>
  <c r="AS86" i="57"/>
  <c r="AW86" i="57"/>
  <c r="BU86" i="57"/>
  <c r="AT86" i="57"/>
  <c r="BV86" i="57"/>
  <c r="AU86" i="57"/>
  <c r="BW86" i="57"/>
  <c r="AV86" i="57"/>
  <c r="BT86" i="57"/>
  <c r="BX86" i="57"/>
  <c r="AS84" i="57"/>
  <c r="AW84" i="57"/>
  <c r="BU84" i="57"/>
  <c r="AT84" i="57"/>
  <c r="BV84" i="57"/>
  <c r="AU84" i="57"/>
  <c r="BW84" i="57"/>
  <c r="AV84" i="57"/>
  <c r="BT84" i="57"/>
  <c r="BX84" i="57"/>
  <c r="AS82" i="57"/>
  <c r="AW82" i="57"/>
  <c r="AT82" i="57"/>
  <c r="AU82" i="57"/>
  <c r="AV82" i="57"/>
  <c r="AS80" i="57"/>
  <c r="AW80" i="57"/>
  <c r="BU80" i="57"/>
  <c r="AT80" i="57"/>
  <c r="BV80" i="57"/>
  <c r="AU80" i="57"/>
  <c r="BW80" i="57"/>
  <c r="AV80" i="57"/>
  <c r="BT80" i="57"/>
  <c r="BX80" i="57"/>
  <c r="AS78" i="57"/>
  <c r="AW78" i="57"/>
  <c r="BU78" i="57"/>
  <c r="AT78" i="57"/>
  <c r="BV78" i="57"/>
  <c r="AU78" i="57"/>
  <c r="BW78" i="57"/>
  <c r="AV78" i="57"/>
  <c r="BT78" i="57"/>
  <c r="BX78" i="57"/>
  <c r="AS76" i="57"/>
  <c r="AW76" i="57"/>
  <c r="BU76" i="57"/>
  <c r="AT76" i="57"/>
  <c r="BV76" i="57"/>
  <c r="AU76" i="57"/>
  <c r="BW76" i="57"/>
  <c r="AV76" i="57"/>
  <c r="BT76" i="57"/>
  <c r="BX76" i="57"/>
  <c r="AS74" i="57"/>
  <c r="AW74" i="57"/>
  <c r="BU74" i="57"/>
  <c r="AT74" i="57"/>
  <c r="BV74" i="57"/>
  <c r="AU74" i="57"/>
  <c r="BW74" i="57"/>
  <c r="AV74" i="57"/>
  <c r="BT74" i="57"/>
  <c r="BX74" i="57"/>
  <c r="BU109" i="57"/>
  <c r="AW109" i="57"/>
  <c r="BU108" i="57"/>
  <c r="AW108" i="57"/>
  <c r="BU107" i="57"/>
  <c r="AW107" i="57"/>
  <c r="AW106" i="57"/>
  <c r="BU105" i="57"/>
  <c r="BU104" i="57"/>
  <c r="AW104" i="57"/>
  <c r="BU103" i="57"/>
  <c r="AW103" i="57"/>
  <c r="BU102" i="57"/>
  <c r="AW102" i="57"/>
  <c r="BU101" i="57"/>
  <c r="AW101" i="57"/>
  <c r="BU100" i="57"/>
  <c r="AW100" i="57"/>
  <c r="BU99" i="57"/>
  <c r="AW99" i="57"/>
  <c r="BU96" i="57"/>
  <c r="AW96" i="57"/>
  <c r="AR95" i="57"/>
  <c r="BU94" i="57"/>
  <c r="AS94" i="57"/>
  <c r="BV93" i="57"/>
  <c r="AU92" i="57"/>
  <c r="BW92" i="57"/>
  <c r="AV92" i="57"/>
  <c r="BT92" i="57"/>
  <c r="BX92" i="57"/>
  <c r="BU92" i="57"/>
  <c r="AW92" i="57"/>
  <c r="AT91" i="57"/>
  <c r="AS90" i="57"/>
  <c r="BV89" i="57"/>
  <c r="AS88" i="57"/>
  <c r="AW88" i="57"/>
  <c r="AU88" i="57"/>
  <c r="BW88" i="57"/>
  <c r="AV88" i="57"/>
  <c r="BT88" i="57"/>
  <c r="BX88" i="57"/>
  <c r="BU88" i="57"/>
  <c r="AS87" i="57"/>
  <c r="AW87" i="57"/>
  <c r="BU87" i="57"/>
  <c r="AT87" i="57"/>
  <c r="BV87" i="57"/>
  <c r="AU87" i="57"/>
  <c r="BW87" i="57"/>
  <c r="AV87" i="57"/>
  <c r="BT87" i="57"/>
  <c r="BX87" i="57"/>
  <c r="AT71" i="57"/>
  <c r="AT67" i="57"/>
  <c r="AT62" i="57"/>
  <c r="BV62" i="57"/>
  <c r="AU62" i="57"/>
  <c r="BW62" i="57"/>
  <c r="AV62" i="57"/>
  <c r="BT62" i="57"/>
  <c r="BX62" i="57"/>
  <c r="AS62" i="57"/>
  <c r="AW62" i="57"/>
  <c r="BU62" i="57"/>
  <c r="AT60" i="57"/>
  <c r="BV60" i="57"/>
  <c r="AU60" i="57"/>
  <c r="BW60" i="57"/>
  <c r="AV60" i="57"/>
  <c r="BT60" i="57"/>
  <c r="BX60" i="57"/>
  <c r="AS60" i="57"/>
  <c r="AW60" i="57"/>
  <c r="BU60" i="57"/>
  <c r="AS58" i="57"/>
  <c r="AW58" i="57"/>
  <c r="BV58" i="57"/>
  <c r="AT58" i="57"/>
  <c r="BW58" i="57"/>
  <c r="AU58" i="57"/>
  <c r="BT58" i="57"/>
  <c r="BX58" i="57"/>
  <c r="AV58" i="57"/>
  <c r="BU58" i="57"/>
  <c r="AU55" i="57"/>
  <c r="AS55" i="57"/>
  <c r="AW55" i="57"/>
  <c r="BU55" i="57"/>
  <c r="AV55" i="57"/>
  <c r="BT55" i="57"/>
  <c r="BV55" i="57"/>
  <c r="BW55" i="57"/>
  <c r="AT55" i="57"/>
  <c r="BX55" i="57"/>
  <c r="AR73" i="57"/>
  <c r="AR72" i="57"/>
  <c r="BW71" i="57"/>
  <c r="AR70" i="57"/>
  <c r="AR68" i="57"/>
  <c r="AR66" i="57"/>
  <c r="AT64" i="57"/>
  <c r="BV64" i="57"/>
  <c r="AU64" i="57"/>
  <c r="AV64" i="57"/>
  <c r="BT64" i="57"/>
  <c r="BX64" i="57"/>
  <c r="AS64" i="57"/>
  <c r="AW64" i="57"/>
  <c r="BU64" i="57"/>
  <c r="AY57" i="57"/>
  <c r="BD57" i="57" s="1"/>
  <c r="BI57" i="57" s="1"/>
  <c r="AT63" i="57"/>
  <c r="BV63" i="57"/>
  <c r="AU63" i="57"/>
  <c r="BW63" i="57"/>
  <c r="AV63" i="57"/>
  <c r="BT63" i="57"/>
  <c r="BX63" i="57"/>
  <c r="AS63" i="57"/>
  <c r="AW63" i="57"/>
  <c r="BU63" i="57"/>
  <c r="AT61" i="57"/>
  <c r="BV61" i="57"/>
  <c r="AU61" i="57"/>
  <c r="BW61" i="57"/>
  <c r="AV61" i="57"/>
  <c r="BT61" i="57"/>
  <c r="BX61" i="57"/>
  <c r="AS61" i="57"/>
  <c r="AW61" i="57"/>
  <c r="BU61" i="57"/>
  <c r="AT59" i="57"/>
  <c r="BV59" i="57"/>
  <c r="AU59" i="57"/>
  <c r="BW59" i="57"/>
  <c r="AV59" i="57"/>
  <c r="BT59" i="57"/>
  <c r="BX59" i="57"/>
  <c r="AS59" i="57"/>
  <c r="AW59" i="57"/>
  <c r="BU59" i="57"/>
  <c r="AS56" i="57"/>
  <c r="AW56" i="57"/>
  <c r="AU56" i="57"/>
  <c r="AV56" i="57"/>
  <c r="AT56" i="57"/>
  <c r="BA53" i="57"/>
  <c r="BF53" i="57" s="1"/>
  <c r="BK53" i="57" s="1"/>
  <c r="AY52" i="57"/>
  <c r="BD52" i="57" s="1"/>
  <c r="BI52" i="57" s="1"/>
  <c r="AV71" i="57"/>
  <c r="BT71" i="57"/>
  <c r="BX71" i="57"/>
  <c r="AS71" i="57"/>
  <c r="AW71" i="57"/>
  <c r="BU71" i="57"/>
  <c r="AU71" i="57"/>
  <c r="AR69" i="57"/>
  <c r="AV67" i="57"/>
  <c r="BT67" i="57"/>
  <c r="BX67" i="57"/>
  <c r="AS67" i="57"/>
  <c r="AW67" i="57"/>
  <c r="BU67" i="57"/>
  <c r="AU67" i="57"/>
  <c r="AR65" i="57"/>
  <c r="BV57" i="57"/>
  <c r="AU57" i="57"/>
  <c r="BP54" i="57"/>
  <c r="AU54" i="57"/>
  <c r="BW54" i="57"/>
  <c r="AS54" i="57"/>
  <c r="AW54" i="57"/>
  <c r="BU54" i="57"/>
  <c r="BV53" i="57"/>
  <c r="BT52" i="57"/>
  <c r="AV52" i="57"/>
  <c r="BF49" i="57"/>
  <c r="BK49" i="57" s="1"/>
  <c r="BP49" i="57"/>
  <c r="BF47" i="57"/>
  <c r="BK47" i="57" s="1"/>
  <c r="BP47" i="57"/>
  <c r="BF43" i="57"/>
  <c r="BK43" i="57" s="1"/>
  <c r="BP43" i="57"/>
  <c r="AX39" i="57"/>
  <c r="BC39" i="57" s="1"/>
  <c r="BT57" i="57"/>
  <c r="BV54" i="57"/>
  <c r="BN54" i="57"/>
  <c r="BT53" i="57"/>
  <c r="BP51" i="57"/>
  <c r="AT51" i="57"/>
  <c r="AU51" i="57"/>
  <c r="BW51" i="57"/>
  <c r="AS51" i="57"/>
  <c r="AW51" i="57"/>
  <c r="BU51" i="57"/>
  <c r="AY49" i="57"/>
  <c r="BD49" i="57" s="1"/>
  <c r="BI49" i="57" s="1"/>
  <c r="AY47" i="57"/>
  <c r="BD47" i="57" s="1"/>
  <c r="BI47" i="57" s="1"/>
  <c r="AY43" i="57"/>
  <c r="BD43" i="57" s="1"/>
  <c r="BI43" i="57" s="1"/>
  <c r="AS57" i="57"/>
  <c r="AW57" i="57"/>
  <c r="BU57" i="57"/>
  <c r="AU52" i="57"/>
  <c r="BW52" i="57"/>
  <c r="AS52" i="57"/>
  <c r="AW52" i="57"/>
  <c r="BU52" i="57"/>
  <c r="BF50" i="57"/>
  <c r="BK50" i="57" s="1"/>
  <c r="BP50" i="57"/>
  <c r="BF48" i="57"/>
  <c r="BK48" i="57" s="1"/>
  <c r="BP48" i="57"/>
  <c r="BF46" i="57"/>
  <c r="BK46" i="57" s="1"/>
  <c r="BP46" i="57"/>
  <c r="AZ33" i="57"/>
  <c r="BE33" i="57" s="1"/>
  <c r="BJ33" i="57" s="1"/>
  <c r="BW57" i="57"/>
  <c r="AV57" i="57"/>
  <c r="AU53" i="57"/>
  <c r="BW53" i="57"/>
  <c r="AS53" i="57"/>
  <c r="AW53" i="57"/>
  <c r="BU53" i="57"/>
  <c r="BV52" i="57"/>
  <c r="AY50" i="57"/>
  <c r="BD50" i="57" s="1"/>
  <c r="BI50" i="57" s="1"/>
  <c r="AY48" i="57"/>
  <c r="BD48" i="57" s="1"/>
  <c r="BI48" i="57" s="1"/>
  <c r="AY46" i="57"/>
  <c r="BD46" i="57" s="1"/>
  <c r="BI46" i="57" s="1"/>
  <c r="AY44" i="57"/>
  <c r="BD44" i="57" s="1"/>
  <c r="BI44" i="57" s="1"/>
  <c r="BU50" i="57"/>
  <c r="AW50" i="57"/>
  <c r="AS50" i="57"/>
  <c r="BU49" i="57"/>
  <c r="AW49" i="57"/>
  <c r="AS49" i="57"/>
  <c r="BU48" i="57"/>
  <c r="AW48" i="57"/>
  <c r="AS48" i="57"/>
  <c r="BU47" i="57"/>
  <c r="AW47" i="57"/>
  <c r="AS47" i="57"/>
  <c r="BU46" i="57"/>
  <c r="AW46" i="57"/>
  <c r="AS46" i="57"/>
  <c r="BU45" i="57"/>
  <c r="AW45" i="57"/>
  <c r="AS45" i="57"/>
  <c r="BU44" i="57"/>
  <c r="AW44" i="57"/>
  <c r="AS44" i="57"/>
  <c r="BU43" i="57"/>
  <c r="AW43" i="57"/>
  <c r="AS43" i="57"/>
  <c r="AR41" i="57"/>
  <c r="AR40" i="57"/>
  <c r="AV33" i="57"/>
  <c r="BT33" i="57"/>
  <c r="BX33" i="57"/>
  <c r="AS33" i="57"/>
  <c r="AT33" i="57"/>
  <c r="BU33" i="57"/>
  <c r="AW33" i="57"/>
  <c r="BW33" i="57"/>
  <c r="AX29" i="57"/>
  <c r="BC29" i="57" s="1"/>
  <c r="BW50" i="57"/>
  <c r="AU50" i="57"/>
  <c r="BW49" i="57"/>
  <c r="AU49" i="57"/>
  <c r="BW48" i="57"/>
  <c r="AU48" i="57"/>
  <c r="BW47" i="57"/>
  <c r="AU47" i="57"/>
  <c r="BW46" i="57"/>
  <c r="AU46" i="57"/>
  <c r="BW45" i="57"/>
  <c r="AU45" i="57"/>
  <c r="BW44" i="57"/>
  <c r="AU44" i="57"/>
  <c r="BW43" i="57"/>
  <c r="AU43" i="57"/>
  <c r="AR42" i="57"/>
  <c r="BV33" i="57"/>
  <c r="BV50" i="57"/>
  <c r="BV49" i="57"/>
  <c r="BV48" i="57"/>
  <c r="BV47" i="57"/>
  <c r="BV46" i="57"/>
  <c r="BV45" i="57"/>
  <c r="BV44" i="57"/>
  <c r="BV43" i="57"/>
  <c r="AV39" i="57"/>
  <c r="AU39" i="57"/>
  <c r="BT39" i="57"/>
  <c r="BX39" i="57"/>
  <c r="AW39" i="57"/>
  <c r="BU39" i="57"/>
  <c r="AT39" i="57"/>
  <c r="AV37" i="57"/>
  <c r="BT37" i="57"/>
  <c r="BX37" i="57"/>
  <c r="AS37" i="57"/>
  <c r="AT37" i="57"/>
  <c r="BU37" i="57"/>
  <c r="AU37" i="57"/>
  <c r="AY36" i="57"/>
  <c r="BD36" i="57" s="1"/>
  <c r="BI36" i="57" s="1"/>
  <c r="AT31" i="57"/>
  <c r="BV31" i="57"/>
  <c r="AU31" i="57"/>
  <c r="BW31" i="57"/>
  <c r="AV31" i="57"/>
  <c r="BT31" i="57"/>
  <c r="BX31" i="57"/>
  <c r="AS31" i="57"/>
  <c r="BU31" i="57"/>
  <c r="AW31" i="57"/>
  <c r="BB30" i="57"/>
  <c r="BG30" i="57" s="1"/>
  <c r="BL30" i="57" s="1"/>
  <c r="AV36" i="57"/>
  <c r="BT36" i="57"/>
  <c r="BX36" i="57"/>
  <c r="BV36" i="57"/>
  <c r="AU36" i="57"/>
  <c r="AR32" i="57"/>
  <c r="AT30" i="57"/>
  <c r="BV30" i="57"/>
  <c r="AU30" i="57"/>
  <c r="BW30" i="57"/>
  <c r="AV30" i="57"/>
  <c r="BT30" i="57"/>
  <c r="BX30" i="57"/>
  <c r="BH28" i="57"/>
  <c r="AZ7" i="57"/>
  <c r="BE7" i="57" s="1"/>
  <c r="BJ7" i="57" s="1"/>
  <c r="AR38" i="57"/>
  <c r="AS36" i="57"/>
  <c r="AR34" i="57"/>
  <c r="BU30" i="57"/>
  <c r="AS30" i="57"/>
  <c r="AT28" i="57"/>
  <c r="BV28" i="57"/>
  <c r="AU28" i="57"/>
  <c r="BW28" i="57"/>
  <c r="AV28" i="57"/>
  <c r="BT28" i="57"/>
  <c r="BX28" i="57"/>
  <c r="BQ25" i="57"/>
  <c r="BQ24" i="57"/>
  <c r="BW36" i="57"/>
  <c r="AW36" i="57"/>
  <c r="AR35" i="57"/>
  <c r="AT29" i="57"/>
  <c r="BV29" i="57"/>
  <c r="AU29" i="57"/>
  <c r="BW29" i="57"/>
  <c r="AV29" i="57"/>
  <c r="BT29" i="57"/>
  <c r="BX29" i="57"/>
  <c r="BM28" i="57"/>
  <c r="AW28" i="57"/>
  <c r="AU27" i="57"/>
  <c r="AS27" i="57"/>
  <c r="BV27" i="57"/>
  <c r="AT27" i="57"/>
  <c r="BW27" i="57"/>
  <c r="AV27" i="57"/>
  <c r="BT27" i="57"/>
  <c r="BX27" i="57"/>
  <c r="AU26" i="57"/>
  <c r="BW26" i="57"/>
  <c r="AS26" i="57"/>
  <c r="BT26" i="57"/>
  <c r="AT26" i="57"/>
  <c r="BU26" i="57"/>
  <c r="AV26" i="57"/>
  <c r="BV26" i="57"/>
  <c r="AU25" i="57"/>
  <c r="BW25" i="57"/>
  <c r="AS25" i="57"/>
  <c r="BT25" i="57"/>
  <c r="AT25" i="57"/>
  <c r="BU25" i="57"/>
  <c r="AV25" i="57"/>
  <c r="BV25" i="57"/>
  <c r="AU24" i="57"/>
  <c r="BW24" i="57"/>
  <c r="AS24" i="57"/>
  <c r="BT24" i="57"/>
  <c r="AT24" i="57"/>
  <c r="BU24" i="57"/>
  <c r="AV24" i="57"/>
  <c r="BV24" i="57"/>
  <c r="AU23" i="57"/>
  <c r="AS23" i="57"/>
  <c r="AT23" i="57"/>
  <c r="AV23" i="57"/>
  <c r="AR20" i="57"/>
  <c r="AZ21" i="57"/>
  <c r="BE21" i="57" s="1"/>
  <c r="BJ21" i="57" s="1"/>
  <c r="AR16" i="57"/>
  <c r="AZ18" i="57"/>
  <c r="BE18" i="57" s="1"/>
  <c r="BJ18" i="57" s="1"/>
  <c r="BQ17" i="57"/>
  <c r="BG17" i="57"/>
  <c r="BL17" i="57" s="1"/>
  <c r="AZ17" i="57"/>
  <c r="BE17" i="57" s="1"/>
  <c r="BJ17" i="57" s="1"/>
  <c r="AS12" i="57"/>
  <c r="AW12" i="57"/>
  <c r="BU12" i="57"/>
  <c r="AT12" i="57"/>
  <c r="BV12" i="57"/>
  <c r="AU12" i="57"/>
  <c r="BX12" i="57"/>
  <c r="AV12" i="57"/>
  <c r="BT12" i="57"/>
  <c r="BW12" i="57"/>
  <c r="AS10" i="57"/>
  <c r="AW10" i="57"/>
  <c r="BU10" i="57"/>
  <c r="AT10" i="57"/>
  <c r="BV10" i="57"/>
  <c r="BT10" i="57"/>
  <c r="BW10" i="57"/>
  <c r="AU10" i="57"/>
  <c r="BX10" i="57"/>
  <c r="AV10" i="57"/>
  <c r="AZ22" i="57"/>
  <c r="BE22" i="57" s="1"/>
  <c r="BJ22" i="57" s="1"/>
  <c r="AY14" i="57"/>
  <c r="BD14" i="57" s="1"/>
  <c r="BI14" i="57" s="1"/>
  <c r="AZ19" i="57"/>
  <c r="BE19" i="57" s="1"/>
  <c r="BJ19" i="57" s="1"/>
  <c r="AS13" i="57"/>
  <c r="AW13" i="57"/>
  <c r="BU13" i="57"/>
  <c r="AT13" i="57"/>
  <c r="AV13" i="57"/>
  <c r="BW13" i="57"/>
  <c r="BX13" i="57"/>
  <c r="BT13" i="57"/>
  <c r="AU13" i="57"/>
  <c r="BV13" i="57"/>
  <c r="AS8" i="57"/>
  <c r="AW8" i="57"/>
  <c r="BU8" i="57"/>
  <c r="AT8" i="57"/>
  <c r="BV8" i="57"/>
  <c r="AU8" i="57"/>
  <c r="BX8" i="57"/>
  <c r="AV8" i="57"/>
  <c r="BT8" i="57"/>
  <c r="BW8" i="57"/>
  <c r="AS15" i="57"/>
  <c r="AW15" i="57"/>
  <c r="BW14" i="57"/>
  <c r="AV14" i="57"/>
  <c r="BT11" i="57"/>
  <c r="BT7" i="57"/>
  <c r="BW22" i="57"/>
  <c r="BW21" i="57"/>
  <c r="BW19" i="57"/>
  <c r="BW18" i="57"/>
  <c r="BW17" i="57"/>
  <c r="BW15" i="57"/>
  <c r="AV15" i="57"/>
  <c r="BV14" i="57"/>
  <c r="AU14" i="57"/>
  <c r="AV11" i="57"/>
  <c r="AR9" i="57"/>
  <c r="AV7" i="57"/>
  <c r="BT14" i="57"/>
  <c r="BX11" i="57"/>
  <c r="BX7" i="57"/>
  <c r="AS14" i="57"/>
  <c r="AW14" i="57"/>
  <c r="BU14" i="57"/>
  <c r="AS11" i="57"/>
  <c r="AW11" i="57"/>
  <c r="BU11" i="57"/>
  <c r="AT11" i="57"/>
  <c r="BV11" i="57"/>
  <c r="AS7" i="57"/>
  <c r="AW7" i="57"/>
  <c r="BU7" i="57"/>
  <c r="AT7" i="57"/>
  <c r="BV7" i="57"/>
  <c r="AC5" i="58"/>
  <c r="BP44" i="57" l="1"/>
  <c r="BN17" i="57"/>
  <c r="BM96" i="57"/>
  <c r="BP103" i="57"/>
  <c r="BN53" i="57"/>
  <c r="BP45" i="57"/>
  <c r="BQ29" i="57"/>
  <c r="BP106" i="57"/>
  <c r="AT105" i="57"/>
  <c r="AY105" i="57" s="1"/>
  <c r="BD105" i="57" s="1"/>
  <c r="BI105" i="57" s="1"/>
  <c r="AS105" i="57"/>
  <c r="AX105" i="57" s="1"/>
  <c r="BC105" i="57" s="1"/>
  <c r="BH105" i="57" s="1"/>
  <c r="BX105" i="57"/>
  <c r="AV105" i="57"/>
  <c r="BT105" i="57"/>
  <c r="BV105" i="57"/>
  <c r="BW105" i="57"/>
  <c r="AW105" i="57"/>
  <c r="BB105" i="57" s="1"/>
  <c r="BG105" i="57" s="1"/>
  <c r="BL105" i="57" s="1"/>
  <c r="BM21" i="57"/>
  <c r="BN19" i="57"/>
  <c r="BQ26" i="57"/>
  <c r="BM18" i="57"/>
  <c r="BY15" i="57"/>
  <c r="BM19" i="57"/>
  <c r="AV6" i="57"/>
  <c r="BA6" i="57" s="1"/>
  <c r="BF6" i="57" s="1"/>
  <c r="BK6" i="57" s="1"/>
  <c r="AU6" i="57"/>
  <c r="AZ6" i="57" s="1"/>
  <c r="BE6" i="57" s="1"/>
  <c r="BJ6" i="57" s="1"/>
  <c r="AT6" i="57"/>
  <c r="AY6" i="57" s="1"/>
  <c r="BD6" i="57" s="1"/>
  <c r="BI6" i="57" s="1"/>
  <c r="AW6" i="57"/>
  <c r="BB6" i="57" s="1"/>
  <c r="BG6" i="57" s="1"/>
  <c r="BL6" i="57" s="1"/>
  <c r="BM22" i="57"/>
  <c r="BP22" i="57"/>
  <c r="BY19" i="57"/>
  <c r="BY21" i="57"/>
  <c r="BP17" i="57"/>
  <c r="BN18" i="57"/>
  <c r="BY18" i="57"/>
  <c r="BN21" i="57"/>
  <c r="BQ21" i="57"/>
  <c r="BQ18" i="57"/>
  <c r="BP19" i="57"/>
  <c r="BY17" i="57"/>
  <c r="BP18" i="57"/>
  <c r="BF21" i="57"/>
  <c r="BK21" i="57" s="1"/>
  <c r="BY22" i="57"/>
  <c r="BM17" i="57"/>
  <c r="BY140" i="57"/>
  <c r="BY47" i="57"/>
  <c r="BY51" i="57"/>
  <c r="BY50" i="57"/>
  <c r="BY115" i="57"/>
  <c r="BN45" i="57"/>
  <c r="BO11" i="57"/>
  <c r="BY8" i="57"/>
  <c r="BO19" i="57"/>
  <c r="BN14" i="57"/>
  <c r="BW125" i="57"/>
  <c r="BY54" i="57"/>
  <c r="BY137" i="57"/>
  <c r="BY31" i="57"/>
  <c r="BW126" i="57"/>
  <c r="BO126" i="57"/>
  <c r="BO22" i="57"/>
  <c r="BY114" i="57"/>
  <c r="BW134" i="57"/>
  <c r="BO33" i="57"/>
  <c r="BW106" i="57"/>
  <c r="BO123" i="57"/>
  <c r="BO129" i="57"/>
  <c r="BP53" i="57"/>
  <c r="BY96" i="57"/>
  <c r="BY100" i="57"/>
  <c r="BY102" i="57"/>
  <c r="BY104" i="57"/>
  <c r="BN116" i="57"/>
  <c r="BY108" i="57"/>
  <c r="BY90" i="57"/>
  <c r="BY112" i="57"/>
  <c r="BW98" i="57"/>
  <c r="BM100" i="57"/>
  <c r="BO122" i="57"/>
  <c r="BO135" i="57"/>
  <c r="BY45" i="57"/>
  <c r="BY49" i="57"/>
  <c r="BQ37" i="57"/>
  <c r="BY44" i="57"/>
  <c r="BY48" i="57"/>
  <c r="BY99" i="57"/>
  <c r="BY101" i="57"/>
  <c r="BY103" i="57"/>
  <c r="BY111" i="57"/>
  <c r="BY116" i="57"/>
  <c r="BY123" i="57"/>
  <c r="BY129" i="57"/>
  <c r="BY139" i="57"/>
  <c r="BM99" i="57"/>
  <c r="BO133" i="57"/>
  <c r="BN119" i="57"/>
  <c r="BQ19" i="57"/>
  <c r="BY14" i="57"/>
  <c r="BY84" i="57"/>
  <c r="BY117" i="57"/>
  <c r="BY122" i="57"/>
  <c r="BY128" i="57"/>
  <c r="BY133" i="57"/>
  <c r="BY138" i="57"/>
  <c r="BM107" i="57"/>
  <c r="BO139" i="57"/>
  <c r="BO96" i="57"/>
  <c r="BY43" i="57"/>
  <c r="BN49" i="57"/>
  <c r="BY107" i="57"/>
  <c r="BY109" i="57"/>
  <c r="BY76" i="57"/>
  <c r="BY80" i="57"/>
  <c r="BY127" i="57"/>
  <c r="BY132" i="57"/>
  <c r="BY136" i="57"/>
  <c r="BQ22" i="57"/>
  <c r="BY12" i="57"/>
  <c r="BY29" i="57"/>
  <c r="BY46" i="57"/>
  <c r="BN52" i="57"/>
  <c r="BY58" i="57"/>
  <c r="BY110" i="57"/>
  <c r="BY124" i="57"/>
  <c r="BY130" i="57"/>
  <c r="BY135" i="57"/>
  <c r="BY113" i="57"/>
  <c r="BO15" i="57"/>
  <c r="AY7" i="57"/>
  <c r="BD7" i="57" s="1"/>
  <c r="BI7" i="57" s="1"/>
  <c r="AX11" i="57"/>
  <c r="BC11" i="57" s="1"/>
  <c r="AS9" i="57"/>
  <c r="AW9" i="57"/>
  <c r="BU9" i="57"/>
  <c r="AT9" i="57"/>
  <c r="BV9" i="57"/>
  <c r="AV9" i="57"/>
  <c r="BT9" i="57"/>
  <c r="BW9" i="57"/>
  <c r="AU9" i="57"/>
  <c r="BX9" i="57"/>
  <c r="BA15" i="57"/>
  <c r="BF15" i="57" s="1"/>
  <c r="BK15" i="57" s="1"/>
  <c r="BY11" i="57"/>
  <c r="AX15" i="57"/>
  <c r="BC15" i="57" s="1"/>
  <c r="AZ13" i="57"/>
  <c r="BE13" i="57" s="1"/>
  <c r="BJ13" i="57" s="1"/>
  <c r="BA13" i="57"/>
  <c r="BF13" i="57" s="1"/>
  <c r="BK13" i="57" s="1"/>
  <c r="AX13" i="57"/>
  <c r="BC13" i="57" s="1"/>
  <c r="AX10" i="57"/>
  <c r="BC10" i="57" s="1"/>
  <c r="BO17" i="57"/>
  <c r="BO18" i="57"/>
  <c r="BA27" i="57"/>
  <c r="BF27" i="57" s="1"/>
  <c r="BK27" i="57" s="1"/>
  <c r="AX27" i="57"/>
  <c r="BC27" i="57" s="1"/>
  <c r="AV35" i="57"/>
  <c r="BT35" i="57"/>
  <c r="BX35" i="57"/>
  <c r="AU35" i="57"/>
  <c r="BV35" i="57"/>
  <c r="AW35" i="57"/>
  <c r="BW35" i="57"/>
  <c r="AT35" i="57"/>
  <c r="BU35" i="57"/>
  <c r="AS35" i="57"/>
  <c r="BA28" i="57"/>
  <c r="BF28" i="57" s="1"/>
  <c r="BK28" i="57" s="1"/>
  <c r="AY28" i="57"/>
  <c r="BD28" i="57" s="1"/>
  <c r="AX36" i="57"/>
  <c r="BC36" i="57" s="1"/>
  <c r="BY30" i="57"/>
  <c r="BQ30" i="57"/>
  <c r="AX31" i="57"/>
  <c r="BC31" i="57" s="1"/>
  <c r="AX37" i="57"/>
  <c r="BC37" i="57" s="1"/>
  <c r="AY39" i="57"/>
  <c r="BD39" i="57" s="1"/>
  <c r="BI39" i="57" s="1"/>
  <c r="BY39" i="57"/>
  <c r="BQ23" i="57"/>
  <c r="BM29" i="57"/>
  <c r="BY33" i="57"/>
  <c r="BN36" i="57"/>
  <c r="AX45" i="57"/>
  <c r="BC45" i="57" s="1"/>
  <c r="BB46" i="57"/>
  <c r="BG46" i="57" s="1"/>
  <c r="BL46" i="57" s="1"/>
  <c r="AX49" i="57"/>
  <c r="BC49" i="57" s="1"/>
  <c r="BB50" i="57"/>
  <c r="BG50" i="57" s="1"/>
  <c r="BL50" i="57" s="1"/>
  <c r="AZ53" i="57"/>
  <c r="BE53" i="57" s="1"/>
  <c r="BJ53" i="57" s="1"/>
  <c r="BB57" i="57"/>
  <c r="BG57" i="57" s="1"/>
  <c r="BL57" i="57" s="1"/>
  <c r="BN43" i="57"/>
  <c r="BN47" i="57"/>
  <c r="BB51" i="57"/>
  <c r="BG51" i="57" s="1"/>
  <c r="BL51" i="57" s="1"/>
  <c r="AY51" i="57"/>
  <c r="BD51" i="57" s="1"/>
  <c r="BI51" i="57" s="1"/>
  <c r="BA52" i="57"/>
  <c r="BF52" i="57" s="1"/>
  <c r="BK52" i="57" s="1"/>
  <c r="AZ54" i="57"/>
  <c r="BE54" i="57" s="1"/>
  <c r="BJ54" i="57" s="1"/>
  <c r="AV65" i="57"/>
  <c r="AW65" i="57"/>
  <c r="AU65" i="57"/>
  <c r="AX67" i="57"/>
  <c r="BC67" i="57" s="1"/>
  <c r="AV69" i="57"/>
  <c r="AS69" i="57"/>
  <c r="AW69" i="57"/>
  <c r="AU69" i="57"/>
  <c r="AT69" i="57"/>
  <c r="AX71" i="57"/>
  <c r="BC71" i="57" s="1"/>
  <c r="BA56" i="57"/>
  <c r="BF56" i="57" s="1"/>
  <c r="BK56" i="57" s="1"/>
  <c r="BB56" i="57"/>
  <c r="BG56" i="57" s="1"/>
  <c r="BL56" i="57" s="1"/>
  <c r="AX59" i="57"/>
  <c r="BC59" i="57" s="1"/>
  <c r="BY61" i="57"/>
  <c r="AX63" i="57"/>
  <c r="BC63" i="57" s="1"/>
  <c r="AX64" i="57"/>
  <c r="BC64" i="57" s="1"/>
  <c r="AZ64" i="57"/>
  <c r="BE64" i="57" s="1"/>
  <c r="BJ64" i="57" s="1"/>
  <c r="AV68" i="57"/>
  <c r="BT68" i="57"/>
  <c r="BX68" i="57"/>
  <c r="AS68" i="57"/>
  <c r="AW68" i="57"/>
  <c r="BU68" i="57"/>
  <c r="BW68" i="57"/>
  <c r="AT68" i="57"/>
  <c r="AU68" i="57"/>
  <c r="BV68" i="57"/>
  <c r="AS73" i="57"/>
  <c r="AW73" i="57"/>
  <c r="AU73" i="57"/>
  <c r="AV73" i="57"/>
  <c r="AT73" i="57"/>
  <c r="BB55" i="57"/>
  <c r="BG55" i="57" s="1"/>
  <c r="BL55" i="57" s="1"/>
  <c r="BA58" i="57"/>
  <c r="BF58" i="57" s="1"/>
  <c r="BK58" i="57" s="1"/>
  <c r="AX58" i="57"/>
  <c r="BC58" i="57" s="1"/>
  <c r="AZ60" i="57"/>
  <c r="BE60" i="57" s="1"/>
  <c r="BJ60" i="57" s="1"/>
  <c r="BB62" i="57"/>
  <c r="BG62" i="57" s="1"/>
  <c r="BL62" i="57" s="1"/>
  <c r="BA62" i="57"/>
  <c r="BF62" i="57" s="1"/>
  <c r="BK62" i="57" s="1"/>
  <c r="AY62" i="57"/>
  <c r="BD62" i="57" s="1"/>
  <c r="BI62" i="57" s="1"/>
  <c r="BY87" i="57"/>
  <c r="AX87" i="57"/>
  <c r="BC87" i="57" s="1"/>
  <c r="BA88" i="57"/>
  <c r="BF88" i="57" s="1"/>
  <c r="BK88" i="57" s="1"/>
  <c r="AX88" i="57"/>
  <c r="BC88" i="57" s="1"/>
  <c r="BB92" i="57"/>
  <c r="BG92" i="57" s="1"/>
  <c r="BL92" i="57" s="1"/>
  <c r="BA92" i="57"/>
  <c r="BF92" i="57" s="1"/>
  <c r="BK92" i="57" s="1"/>
  <c r="AX94" i="57"/>
  <c r="BC94" i="57" s="1"/>
  <c r="BY74" i="57"/>
  <c r="AX74" i="57"/>
  <c r="BC74" i="57" s="1"/>
  <c r="BY78" i="57"/>
  <c r="AX78" i="57"/>
  <c r="BC78" i="57" s="1"/>
  <c r="AX82" i="57"/>
  <c r="BC82" i="57" s="1"/>
  <c r="BY86" i="57"/>
  <c r="AX86" i="57"/>
  <c r="BC86" i="57" s="1"/>
  <c r="BY91" i="57"/>
  <c r="AY94" i="57"/>
  <c r="BD94" i="57" s="1"/>
  <c r="BI94" i="57" s="1"/>
  <c r="BA94" i="57"/>
  <c r="BF94" i="57" s="1"/>
  <c r="BK94" i="57" s="1"/>
  <c r="AY104" i="57"/>
  <c r="BD104" i="57" s="1"/>
  <c r="BI104" i="57" s="1"/>
  <c r="AY107" i="57"/>
  <c r="BD107" i="57" s="1"/>
  <c r="BI107" i="57" s="1"/>
  <c r="AY109" i="57"/>
  <c r="BD109" i="57" s="1"/>
  <c r="BI109" i="57" s="1"/>
  <c r="AY96" i="57"/>
  <c r="BD96" i="57" s="1"/>
  <c r="AZ100" i="57"/>
  <c r="BE100" i="57" s="1"/>
  <c r="BJ100" i="57" s="1"/>
  <c r="AZ102" i="57"/>
  <c r="BE102" i="57" s="1"/>
  <c r="BJ102" i="57" s="1"/>
  <c r="AZ104" i="57"/>
  <c r="BE104" i="57" s="1"/>
  <c r="BJ104" i="57" s="1"/>
  <c r="AZ106" i="57"/>
  <c r="BE106" i="57" s="1"/>
  <c r="BJ106" i="57" s="1"/>
  <c r="AZ108" i="57"/>
  <c r="BE108" i="57" s="1"/>
  <c r="BJ108" i="57" s="1"/>
  <c r="AZ75" i="57"/>
  <c r="BE75" i="57" s="1"/>
  <c r="BJ75" i="57" s="1"/>
  <c r="BB75" i="57"/>
  <c r="BG75" i="57" s="1"/>
  <c r="BL75" i="57" s="1"/>
  <c r="BA77" i="57"/>
  <c r="BF77" i="57" s="1"/>
  <c r="BK77" i="57" s="1"/>
  <c r="AY77" i="57"/>
  <c r="BD77" i="57" s="1"/>
  <c r="BI77" i="57" s="1"/>
  <c r="AZ79" i="57"/>
  <c r="BE79" i="57" s="1"/>
  <c r="BJ79" i="57" s="1"/>
  <c r="BB79" i="57"/>
  <c r="BG79" i="57" s="1"/>
  <c r="BL79" i="57" s="1"/>
  <c r="BA81" i="57"/>
  <c r="BF81" i="57" s="1"/>
  <c r="BK81" i="57" s="1"/>
  <c r="AY81" i="57"/>
  <c r="BD81" i="57" s="1"/>
  <c r="BI81" i="57" s="1"/>
  <c r="AZ83" i="57"/>
  <c r="BE83" i="57" s="1"/>
  <c r="BJ83" i="57" s="1"/>
  <c r="BB83" i="57"/>
  <c r="BG83" i="57" s="1"/>
  <c r="BL83" i="57" s="1"/>
  <c r="BA85" i="57"/>
  <c r="BF85" i="57" s="1"/>
  <c r="BK85" i="57" s="1"/>
  <c r="AY85" i="57"/>
  <c r="BD85" i="57" s="1"/>
  <c r="BI85" i="57" s="1"/>
  <c r="BB89" i="57"/>
  <c r="BG89" i="57" s="1"/>
  <c r="BL89" i="57" s="1"/>
  <c r="BY89" i="57"/>
  <c r="AY112" i="57"/>
  <c r="BD112" i="57" s="1"/>
  <c r="BI112" i="57" s="1"/>
  <c r="BA115" i="57"/>
  <c r="BF115" i="57" s="1"/>
  <c r="BK115" i="57" s="1"/>
  <c r="AZ117" i="57"/>
  <c r="BE117" i="57" s="1"/>
  <c r="BJ117" i="57" s="1"/>
  <c r="BB116" i="57"/>
  <c r="BG116" i="57" s="1"/>
  <c r="BL116" i="57" s="1"/>
  <c r="AZ121" i="57"/>
  <c r="BE121" i="57" s="1"/>
  <c r="BJ121" i="57" s="1"/>
  <c r="BV120" i="57" s="1"/>
  <c r="BM92" i="57"/>
  <c r="AY110" i="57"/>
  <c r="BD110" i="57" s="1"/>
  <c r="BI110" i="57" s="1"/>
  <c r="AZ114" i="57"/>
  <c r="BE114" i="57" s="1"/>
  <c r="BJ114" i="57" s="1"/>
  <c r="BB114" i="57"/>
  <c r="BG114" i="57" s="1"/>
  <c r="BL114" i="57" s="1"/>
  <c r="AZ115" i="57"/>
  <c r="BE115" i="57" s="1"/>
  <c r="BJ115" i="57" s="1"/>
  <c r="BB122" i="57"/>
  <c r="BG122" i="57" s="1"/>
  <c r="BL122" i="57" s="1"/>
  <c r="AX125" i="57"/>
  <c r="BC125" i="57" s="1"/>
  <c r="BB126" i="57"/>
  <c r="BG126" i="57" s="1"/>
  <c r="BL126" i="57" s="1"/>
  <c r="AX129" i="57"/>
  <c r="BC129" i="57" s="1"/>
  <c r="BB130" i="57"/>
  <c r="BG130" i="57" s="1"/>
  <c r="BL130" i="57" s="1"/>
  <c r="AX135" i="57"/>
  <c r="BC135" i="57" s="1"/>
  <c r="BB136" i="57"/>
  <c r="BG136" i="57" s="1"/>
  <c r="BL136" i="57" s="1"/>
  <c r="BH100" i="57"/>
  <c r="BM101" i="57"/>
  <c r="BM106" i="57"/>
  <c r="BM109" i="57"/>
  <c r="AX113" i="57"/>
  <c r="BC113" i="57" s="1"/>
  <c r="AX121" i="57"/>
  <c r="BC121" i="57" s="1"/>
  <c r="AY130" i="57"/>
  <c r="BD130" i="57" s="1"/>
  <c r="BI130" i="57" s="1"/>
  <c r="AY138" i="57"/>
  <c r="BD138" i="57" s="1"/>
  <c r="BI138" i="57" s="1"/>
  <c r="BO136" i="57"/>
  <c r="BO124" i="57"/>
  <c r="BV125" i="57"/>
  <c r="BO128" i="57"/>
  <c r="AY11" i="57"/>
  <c r="BD11" i="57" s="1"/>
  <c r="BI11" i="57" s="1"/>
  <c r="BA11" i="57"/>
  <c r="BF11" i="57" s="1"/>
  <c r="BK11" i="57" s="1"/>
  <c r="BA14" i="57"/>
  <c r="BF14" i="57" s="1"/>
  <c r="BK14" i="57" s="1"/>
  <c r="AZ8" i="57"/>
  <c r="BE8" i="57" s="1"/>
  <c r="BJ8" i="57" s="1"/>
  <c r="BB8" i="57"/>
  <c r="BG8" i="57" s="1"/>
  <c r="BL8" i="57" s="1"/>
  <c r="BY13" i="57"/>
  <c r="AY13" i="57"/>
  <c r="BD13" i="57" s="1"/>
  <c r="BI13" i="57" s="1"/>
  <c r="AZ10" i="57"/>
  <c r="BE10" i="57" s="1"/>
  <c r="BJ10" i="57" s="1"/>
  <c r="AY10" i="57"/>
  <c r="BD10" i="57" s="1"/>
  <c r="BI10" i="57" s="1"/>
  <c r="AZ12" i="57"/>
  <c r="BE12" i="57" s="1"/>
  <c r="BJ12" i="57" s="1"/>
  <c r="BB12" i="57"/>
  <c r="BG12" i="57" s="1"/>
  <c r="BL12" i="57" s="1"/>
  <c r="AW16" i="57"/>
  <c r="AT16" i="57"/>
  <c r="AU16" i="57"/>
  <c r="AV16" i="57"/>
  <c r="AU20" i="57"/>
  <c r="AV20" i="57"/>
  <c r="AT20" i="57"/>
  <c r="AW20" i="57"/>
  <c r="AY23" i="57"/>
  <c r="BD23" i="57" s="1"/>
  <c r="BI23" i="57" s="1"/>
  <c r="AZ23" i="57"/>
  <c r="BE23" i="57" s="1"/>
  <c r="BJ23" i="57" s="1"/>
  <c r="AY24" i="57"/>
  <c r="BD24" i="57" s="1"/>
  <c r="BI24" i="57" s="1"/>
  <c r="AZ24" i="57"/>
  <c r="BE24" i="57" s="1"/>
  <c r="BJ24" i="57" s="1"/>
  <c r="AY25" i="57"/>
  <c r="BD25" i="57" s="1"/>
  <c r="BI25" i="57" s="1"/>
  <c r="AZ25" i="57"/>
  <c r="BE25" i="57" s="1"/>
  <c r="BJ25" i="57" s="1"/>
  <c r="AY26" i="57"/>
  <c r="BD26" i="57" s="1"/>
  <c r="BI26" i="57" s="1"/>
  <c r="AZ26" i="57"/>
  <c r="BE26" i="57" s="1"/>
  <c r="BJ26" i="57" s="1"/>
  <c r="AZ27" i="57"/>
  <c r="BE27" i="57" s="1"/>
  <c r="BJ27" i="57" s="1"/>
  <c r="AZ29" i="57"/>
  <c r="BE29" i="57" s="1"/>
  <c r="BJ29" i="57" s="1"/>
  <c r="BB36" i="57"/>
  <c r="BG36" i="57" s="1"/>
  <c r="BL36" i="57" s="1"/>
  <c r="AX30" i="57"/>
  <c r="BC30" i="57" s="1"/>
  <c r="AV38" i="57"/>
  <c r="BT38" i="57"/>
  <c r="BX38" i="57"/>
  <c r="AT38" i="57"/>
  <c r="BU38" i="57"/>
  <c r="AU38" i="57"/>
  <c r="BV38" i="57"/>
  <c r="BW38" i="57"/>
  <c r="AS38" i="57"/>
  <c r="AW38" i="57"/>
  <c r="BN22" i="57"/>
  <c r="BO7" i="57"/>
  <c r="BH18" i="57"/>
  <c r="BA30" i="57"/>
  <c r="BF30" i="57" s="1"/>
  <c r="BK30" i="57" s="1"/>
  <c r="AY30" i="57"/>
  <c r="BD30" i="57" s="1"/>
  <c r="BI30" i="57" s="1"/>
  <c r="AZ31" i="57"/>
  <c r="BE31" i="57" s="1"/>
  <c r="BJ31" i="57" s="1"/>
  <c r="AZ37" i="57"/>
  <c r="BE37" i="57" s="1"/>
  <c r="BJ37" i="57" s="1"/>
  <c r="AZ39" i="57"/>
  <c r="BE39" i="57" s="1"/>
  <c r="BJ39" i="57" s="1"/>
  <c r="AZ44" i="57"/>
  <c r="BE44" i="57" s="1"/>
  <c r="BJ44" i="57" s="1"/>
  <c r="AZ46" i="57"/>
  <c r="BE46" i="57" s="1"/>
  <c r="BJ46" i="57" s="1"/>
  <c r="AZ48" i="57"/>
  <c r="BE48" i="57" s="1"/>
  <c r="BJ48" i="57" s="1"/>
  <c r="AZ50" i="57"/>
  <c r="BE50" i="57" s="1"/>
  <c r="BJ50" i="57" s="1"/>
  <c r="BH29" i="57"/>
  <c r="AY33" i="57"/>
  <c r="BD33" i="57" s="1"/>
  <c r="BI33" i="57" s="1"/>
  <c r="BA33" i="57"/>
  <c r="BF33" i="57" s="1"/>
  <c r="BK33" i="57" s="1"/>
  <c r="AX44" i="57"/>
  <c r="BC44" i="57" s="1"/>
  <c r="BB45" i="57"/>
  <c r="BG45" i="57" s="1"/>
  <c r="BL45" i="57" s="1"/>
  <c r="AX48" i="57"/>
  <c r="BC48" i="57" s="1"/>
  <c r="BB49" i="57"/>
  <c r="BG49" i="57" s="1"/>
  <c r="BL49" i="57" s="1"/>
  <c r="BN46" i="57"/>
  <c r="BN50" i="57"/>
  <c r="BB53" i="57"/>
  <c r="BG53" i="57" s="1"/>
  <c r="BL53" i="57" s="1"/>
  <c r="BA57" i="57"/>
  <c r="BF57" i="57" s="1"/>
  <c r="BK57" i="57" s="1"/>
  <c r="AZ52" i="57"/>
  <c r="BE52" i="57" s="1"/>
  <c r="BJ52" i="57" s="1"/>
  <c r="AX57" i="57"/>
  <c r="BC57" i="57" s="1"/>
  <c r="AX51" i="57"/>
  <c r="BC51" i="57" s="1"/>
  <c r="BY57" i="57"/>
  <c r="BY52" i="57"/>
  <c r="BB54" i="57"/>
  <c r="BG54" i="57" s="1"/>
  <c r="BL54" i="57" s="1"/>
  <c r="AZ67" i="57"/>
  <c r="BE67" i="57" s="1"/>
  <c r="BJ67" i="57" s="1"/>
  <c r="AZ71" i="57"/>
  <c r="BE71" i="57" s="1"/>
  <c r="BJ71" i="57" s="1"/>
  <c r="AY56" i="57"/>
  <c r="BD56" i="57" s="1"/>
  <c r="BI56" i="57" s="1"/>
  <c r="AX56" i="57"/>
  <c r="BC56" i="57" s="1"/>
  <c r="AZ59" i="57"/>
  <c r="BE59" i="57" s="1"/>
  <c r="BJ59" i="57" s="1"/>
  <c r="BB61" i="57"/>
  <c r="BG61" i="57" s="1"/>
  <c r="BL61" i="57" s="1"/>
  <c r="BA61" i="57"/>
  <c r="BF61" i="57" s="1"/>
  <c r="BK61" i="57" s="1"/>
  <c r="AY61" i="57"/>
  <c r="BD61" i="57" s="1"/>
  <c r="BI61" i="57" s="1"/>
  <c r="AZ63" i="57"/>
  <c r="BE63" i="57" s="1"/>
  <c r="BJ63" i="57" s="1"/>
  <c r="BN57" i="57"/>
  <c r="AV70" i="57"/>
  <c r="AS70" i="57"/>
  <c r="AW70" i="57"/>
  <c r="AT70" i="57"/>
  <c r="AU70" i="57"/>
  <c r="BY55" i="57"/>
  <c r="AX55" i="57"/>
  <c r="BC55" i="57" s="1"/>
  <c r="AY58" i="57"/>
  <c r="BD58" i="57" s="1"/>
  <c r="BI58" i="57" s="1"/>
  <c r="BY60" i="57"/>
  <c r="AX62" i="57"/>
  <c r="BC62" i="57" s="1"/>
  <c r="AY67" i="57"/>
  <c r="BD67" i="57" s="1"/>
  <c r="BI67" i="57" s="1"/>
  <c r="BA87" i="57"/>
  <c r="BF87" i="57" s="1"/>
  <c r="BK87" i="57" s="1"/>
  <c r="AY87" i="57"/>
  <c r="BD87" i="57" s="1"/>
  <c r="BI87" i="57" s="1"/>
  <c r="BB99" i="57"/>
  <c r="BG99" i="57" s="1"/>
  <c r="BL99" i="57" s="1"/>
  <c r="BB101" i="57"/>
  <c r="BG101" i="57" s="1"/>
  <c r="BL101" i="57" s="1"/>
  <c r="BB103" i="57"/>
  <c r="BG103" i="57" s="1"/>
  <c r="BL103" i="57" s="1"/>
  <c r="BB107" i="57"/>
  <c r="BG107" i="57" s="1"/>
  <c r="BL107" i="57" s="1"/>
  <c r="BB109" i="57"/>
  <c r="BG109" i="57" s="1"/>
  <c r="BL109" i="57" s="1"/>
  <c r="BA74" i="57"/>
  <c r="BF74" i="57" s="1"/>
  <c r="BK74" i="57" s="1"/>
  <c r="AY74" i="57"/>
  <c r="BD74" i="57" s="1"/>
  <c r="BI74" i="57" s="1"/>
  <c r="AZ76" i="57"/>
  <c r="BE76" i="57" s="1"/>
  <c r="BJ76" i="57" s="1"/>
  <c r="BB76" i="57"/>
  <c r="BG76" i="57" s="1"/>
  <c r="BL76" i="57" s="1"/>
  <c r="BA78" i="57"/>
  <c r="BF78" i="57" s="1"/>
  <c r="BK78" i="57" s="1"/>
  <c r="AY78" i="57"/>
  <c r="BD78" i="57" s="1"/>
  <c r="BI78" i="57" s="1"/>
  <c r="AZ80" i="57"/>
  <c r="BE80" i="57" s="1"/>
  <c r="BJ80" i="57" s="1"/>
  <c r="BB80" i="57"/>
  <c r="BG80" i="57" s="1"/>
  <c r="BL80" i="57" s="1"/>
  <c r="BA82" i="57"/>
  <c r="BF82" i="57" s="1"/>
  <c r="BK82" i="57" s="1"/>
  <c r="AY82" i="57"/>
  <c r="BD82" i="57" s="1"/>
  <c r="BI82" i="57" s="1"/>
  <c r="AZ84" i="57"/>
  <c r="BE84" i="57" s="1"/>
  <c r="BJ84" i="57" s="1"/>
  <c r="BB84" i="57"/>
  <c r="BG84" i="57" s="1"/>
  <c r="BL84" i="57" s="1"/>
  <c r="BA86" i="57"/>
  <c r="BF86" i="57" s="1"/>
  <c r="BK86" i="57" s="1"/>
  <c r="AY86" i="57"/>
  <c r="BD86" i="57" s="1"/>
  <c r="BI86" i="57" s="1"/>
  <c r="BB91" i="57"/>
  <c r="BG91" i="57" s="1"/>
  <c r="BL91" i="57" s="1"/>
  <c r="BA91" i="57"/>
  <c r="BF91" i="57" s="1"/>
  <c r="BK91" i="57" s="1"/>
  <c r="AZ94" i="57"/>
  <c r="BE94" i="57" s="1"/>
  <c r="BJ94" i="57" s="1"/>
  <c r="AZ90" i="57"/>
  <c r="BE90" i="57" s="1"/>
  <c r="BJ90" i="57" s="1"/>
  <c r="BY75" i="57"/>
  <c r="AX75" i="57"/>
  <c r="BC75" i="57" s="1"/>
  <c r="AX79" i="57"/>
  <c r="BC79" i="57" s="1"/>
  <c r="BY83" i="57"/>
  <c r="AX83" i="57"/>
  <c r="BC83" i="57" s="1"/>
  <c r="BA89" i="57"/>
  <c r="BF89" i="57" s="1"/>
  <c r="BK89" i="57" s="1"/>
  <c r="AX91" i="57"/>
  <c r="BC91" i="57" s="1"/>
  <c r="AZ93" i="57"/>
  <c r="BE93" i="57" s="1"/>
  <c r="BJ93" i="57" s="1"/>
  <c r="BA113" i="57"/>
  <c r="BF113" i="57" s="1"/>
  <c r="BK113" i="57" s="1"/>
  <c r="BA98" i="57"/>
  <c r="BF98" i="57" s="1"/>
  <c r="BK98" i="57" s="1"/>
  <c r="AY98" i="57"/>
  <c r="BD98" i="57" s="1"/>
  <c r="BI98" i="57" s="1"/>
  <c r="AZ111" i="57"/>
  <c r="BE111" i="57" s="1"/>
  <c r="BJ111" i="57" s="1"/>
  <c r="BB111" i="57"/>
  <c r="BG111" i="57" s="1"/>
  <c r="BL111" i="57" s="1"/>
  <c r="AX116" i="57"/>
  <c r="BC116" i="57" s="1"/>
  <c r="BB119" i="57"/>
  <c r="BG119" i="57" s="1"/>
  <c r="BL119" i="57" s="1"/>
  <c r="BY121" i="57"/>
  <c r="BA97" i="57"/>
  <c r="BF97" i="57" s="1"/>
  <c r="BK97" i="57" s="1"/>
  <c r="AX114" i="57"/>
  <c r="BC114" i="57" s="1"/>
  <c r="BA121" i="57"/>
  <c r="BF121" i="57" s="1"/>
  <c r="BK121" i="57" s="1"/>
  <c r="BW120" i="57" s="1"/>
  <c r="AX124" i="57"/>
  <c r="BC124" i="57" s="1"/>
  <c r="BB125" i="57"/>
  <c r="BG125" i="57" s="1"/>
  <c r="BL125" i="57" s="1"/>
  <c r="AX128" i="57"/>
  <c r="BC128" i="57" s="1"/>
  <c r="BB129" i="57"/>
  <c r="BG129" i="57" s="1"/>
  <c r="BL129" i="57" s="1"/>
  <c r="AX133" i="57"/>
  <c r="BC133" i="57" s="1"/>
  <c r="BB135" i="57"/>
  <c r="BG135" i="57" s="1"/>
  <c r="BL135" i="57" s="1"/>
  <c r="AX139" i="57"/>
  <c r="BC139" i="57" s="1"/>
  <c r="BH99" i="57"/>
  <c r="BH107" i="57"/>
  <c r="AY113" i="57"/>
  <c r="BD113" i="57" s="1"/>
  <c r="BI113" i="57" s="1"/>
  <c r="AY127" i="57"/>
  <c r="BD127" i="57" s="1"/>
  <c r="BI127" i="57" s="1"/>
  <c r="AY132" i="57"/>
  <c r="BD132" i="57" s="1"/>
  <c r="BI132" i="57" s="1"/>
  <c r="AY136" i="57"/>
  <c r="BD136" i="57" s="1"/>
  <c r="BI136" i="57" s="1"/>
  <c r="BP111" i="57"/>
  <c r="BA120" i="57"/>
  <c r="BF120" i="57" s="1"/>
  <c r="BK120" i="57" s="1"/>
  <c r="AZ120" i="57"/>
  <c r="BE120" i="57" s="1"/>
  <c r="BJ120" i="57" s="1"/>
  <c r="BS134" i="57"/>
  <c r="BV134" i="57"/>
  <c r="BO138" i="57"/>
  <c r="BB7" i="57"/>
  <c r="BG7" i="57" s="1"/>
  <c r="BL7" i="57" s="1"/>
  <c r="BB14" i="57"/>
  <c r="BG14" i="57" s="1"/>
  <c r="BL14" i="57" s="1"/>
  <c r="AZ14" i="57"/>
  <c r="BE14" i="57" s="1"/>
  <c r="BJ14" i="57" s="1"/>
  <c r="AX8" i="57"/>
  <c r="BC8" i="57" s="1"/>
  <c r="AX12" i="57"/>
  <c r="BC12" i="57" s="1"/>
  <c r="BY24" i="57"/>
  <c r="BY25" i="57"/>
  <c r="BY26" i="57"/>
  <c r="AY27" i="57"/>
  <c r="BD27" i="57" s="1"/>
  <c r="BI27" i="57" s="1"/>
  <c r="BB28" i="57"/>
  <c r="BG28" i="57" s="1"/>
  <c r="BL28" i="57" s="1"/>
  <c r="AZ28" i="57"/>
  <c r="BE28" i="57" s="1"/>
  <c r="BJ28" i="57" s="1"/>
  <c r="AT32" i="57"/>
  <c r="AU32" i="57"/>
  <c r="AV32" i="57"/>
  <c r="AW32" i="57"/>
  <c r="AS32" i="57"/>
  <c r="BY36" i="57"/>
  <c r="BB31" i="57"/>
  <c r="BG31" i="57" s="1"/>
  <c r="BL31" i="57" s="1"/>
  <c r="BY37" i="57"/>
  <c r="BB39" i="57"/>
  <c r="BG39" i="57" s="1"/>
  <c r="BL39" i="57" s="1"/>
  <c r="BA39" i="57"/>
  <c r="BF39" i="57" s="1"/>
  <c r="BK39" i="57" s="1"/>
  <c r="AV42" i="57"/>
  <c r="AT42" i="57"/>
  <c r="BV42" i="57"/>
  <c r="AU42" i="57"/>
  <c r="BW42" i="57"/>
  <c r="AW42" i="57"/>
  <c r="BT42" i="57"/>
  <c r="BX42" i="57"/>
  <c r="AS42" i="57"/>
  <c r="BU42" i="57"/>
  <c r="AX33" i="57"/>
  <c r="BC33" i="57" s="1"/>
  <c r="AV40" i="57"/>
  <c r="AS40" i="57"/>
  <c r="AW40" i="57"/>
  <c r="AT40" i="57"/>
  <c r="AU40" i="57"/>
  <c r="AX43" i="57"/>
  <c r="BC43" i="57" s="1"/>
  <c r="BB44" i="57"/>
  <c r="BG44" i="57" s="1"/>
  <c r="BL44" i="57" s="1"/>
  <c r="AX47" i="57"/>
  <c r="BC47" i="57" s="1"/>
  <c r="BB48" i="57"/>
  <c r="BG48" i="57" s="1"/>
  <c r="BL48" i="57" s="1"/>
  <c r="AX53" i="57"/>
  <c r="BC53" i="57" s="1"/>
  <c r="BB52" i="57"/>
  <c r="BG52" i="57" s="1"/>
  <c r="BL52" i="57" s="1"/>
  <c r="BY53" i="57"/>
  <c r="BH39" i="57"/>
  <c r="AX54" i="57"/>
  <c r="BC54" i="57" s="1"/>
  <c r="AZ57" i="57"/>
  <c r="BE57" i="57" s="1"/>
  <c r="BJ57" i="57" s="1"/>
  <c r="BY67" i="57"/>
  <c r="BY71" i="57"/>
  <c r="AZ56" i="57"/>
  <c r="BE56" i="57" s="1"/>
  <c r="BJ56" i="57" s="1"/>
  <c r="BY59" i="57"/>
  <c r="AX61" i="57"/>
  <c r="BC61" i="57" s="1"/>
  <c r="BY63" i="57"/>
  <c r="BY64" i="57"/>
  <c r="AY64" i="57"/>
  <c r="BD64" i="57" s="1"/>
  <c r="BI64" i="57" s="1"/>
  <c r="AY55" i="57"/>
  <c r="BD55" i="57" s="1"/>
  <c r="BI55" i="57" s="1"/>
  <c r="BA55" i="57"/>
  <c r="BF55" i="57" s="1"/>
  <c r="BK55" i="57" s="1"/>
  <c r="AZ55" i="57"/>
  <c r="BE55" i="57" s="1"/>
  <c r="BJ55" i="57" s="1"/>
  <c r="BB60" i="57"/>
  <c r="BG60" i="57" s="1"/>
  <c r="BL60" i="57" s="1"/>
  <c r="BA60" i="57"/>
  <c r="BF60" i="57" s="1"/>
  <c r="BK60" i="57" s="1"/>
  <c r="AY60" i="57"/>
  <c r="BD60" i="57" s="1"/>
  <c r="BI60" i="57" s="1"/>
  <c r="AZ62" i="57"/>
  <c r="BE62" i="57" s="1"/>
  <c r="BJ62" i="57" s="1"/>
  <c r="AY71" i="57"/>
  <c r="BD71" i="57" s="1"/>
  <c r="BI71" i="57" s="1"/>
  <c r="AZ88" i="57"/>
  <c r="BE88" i="57" s="1"/>
  <c r="BJ88" i="57" s="1"/>
  <c r="AX90" i="57"/>
  <c r="BC90" i="57" s="1"/>
  <c r="AZ92" i="57"/>
  <c r="BE92" i="57" s="1"/>
  <c r="BJ92" i="57" s="1"/>
  <c r="AV95" i="57"/>
  <c r="BT95" i="57"/>
  <c r="BX95" i="57"/>
  <c r="AU95" i="57"/>
  <c r="BV95" i="57"/>
  <c r="AW95" i="57"/>
  <c r="BW95" i="57"/>
  <c r="AS95" i="57"/>
  <c r="AT95" i="57"/>
  <c r="BU95" i="57"/>
  <c r="AX76" i="57"/>
  <c r="BC76" i="57" s="1"/>
  <c r="AX80" i="57"/>
  <c r="BC80" i="57" s="1"/>
  <c r="AX84" i="57"/>
  <c r="BC84" i="57" s="1"/>
  <c r="AY102" i="57"/>
  <c r="BD102" i="57" s="1"/>
  <c r="BI102" i="57" s="1"/>
  <c r="AY108" i="57"/>
  <c r="BD108" i="57" s="1"/>
  <c r="BI108" i="57" s="1"/>
  <c r="AY89" i="57"/>
  <c r="BD89" i="57" s="1"/>
  <c r="AY93" i="57"/>
  <c r="BD93" i="57" s="1"/>
  <c r="AZ99" i="57"/>
  <c r="BE99" i="57" s="1"/>
  <c r="BJ99" i="57" s="1"/>
  <c r="AZ101" i="57"/>
  <c r="BE101" i="57" s="1"/>
  <c r="BJ101" i="57" s="1"/>
  <c r="AZ103" i="57"/>
  <c r="BE103" i="57" s="1"/>
  <c r="BJ103" i="57" s="1"/>
  <c r="AZ105" i="57"/>
  <c r="BE105" i="57" s="1"/>
  <c r="BJ105" i="57" s="1"/>
  <c r="AZ107" i="57"/>
  <c r="BE107" i="57" s="1"/>
  <c r="BJ107" i="57" s="1"/>
  <c r="AZ109" i="57"/>
  <c r="BE109" i="57" s="1"/>
  <c r="BJ109" i="57" s="1"/>
  <c r="BA75" i="57"/>
  <c r="BF75" i="57" s="1"/>
  <c r="BK75" i="57" s="1"/>
  <c r="AY75" i="57"/>
  <c r="BD75" i="57" s="1"/>
  <c r="BI75" i="57" s="1"/>
  <c r="AZ77" i="57"/>
  <c r="BE77" i="57" s="1"/>
  <c r="BJ77" i="57" s="1"/>
  <c r="BB77" i="57"/>
  <c r="BG77" i="57" s="1"/>
  <c r="BL77" i="57" s="1"/>
  <c r="BA79" i="57"/>
  <c r="BF79" i="57" s="1"/>
  <c r="BK79" i="57" s="1"/>
  <c r="AY79" i="57"/>
  <c r="BD79" i="57" s="1"/>
  <c r="BI79" i="57" s="1"/>
  <c r="AZ81" i="57"/>
  <c r="BE81" i="57" s="1"/>
  <c r="BJ81" i="57" s="1"/>
  <c r="BB81" i="57"/>
  <c r="BG81" i="57" s="1"/>
  <c r="BL81" i="57" s="1"/>
  <c r="BA83" i="57"/>
  <c r="BF83" i="57" s="1"/>
  <c r="BK83" i="57" s="1"/>
  <c r="AY83" i="57"/>
  <c r="BD83" i="57" s="1"/>
  <c r="BI83" i="57" s="1"/>
  <c r="AZ85" i="57"/>
  <c r="BE85" i="57" s="1"/>
  <c r="BJ85" i="57" s="1"/>
  <c r="BB85" i="57"/>
  <c r="BG85" i="57" s="1"/>
  <c r="BL85" i="57" s="1"/>
  <c r="BB93" i="57"/>
  <c r="BG93" i="57" s="1"/>
  <c r="BL93" i="57" s="1"/>
  <c r="BY93" i="57"/>
  <c r="AZ112" i="57"/>
  <c r="BE112" i="57" s="1"/>
  <c r="BJ112" i="57" s="1"/>
  <c r="BB112" i="57"/>
  <c r="BG112" i="57" s="1"/>
  <c r="BL112" i="57" s="1"/>
  <c r="BB117" i="57"/>
  <c r="BG117" i="57" s="1"/>
  <c r="BL117" i="57" s="1"/>
  <c r="AY121" i="57"/>
  <c r="BD121" i="57" s="1"/>
  <c r="BI121" i="57" s="1"/>
  <c r="BU120" i="57" s="1"/>
  <c r="BH104" i="57"/>
  <c r="BH108" i="57"/>
  <c r="AX111" i="57"/>
  <c r="BC111" i="57" s="1"/>
  <c r="AZ116" i="57"/>
  <c r="BE116" i="57" s="1"/>
  <c r="BJ116" i="57" s="1"/>
  <c r="BH103" i="57"/>
  <c r="AZ110" i="57"/>
  <c r="BE110" i="57" s="1"/>
  <c r="BJ110" i="57" s="1"/>
  <c r="BB110" i="57"/>
  <c r="BG110" i="57" s="1"/>
  <c r="BL110" i="57" s="1"/>
  <c r="AY114" i="57"/>
  <c r="BD114" i="57" s="1"/>
  <c r="BI114" i="57" s="1"/>
  <c r="BB115" i="57"/>
  <c r="BG115" i="57" s="1"/>
  <c r="BL115" i="57" s="1"/>
  <c r="AX123" i="57"/>
  <c r="BC123" i="57" s="1"/>
  <c r="BB124" i="57"/>
  <c r="BG124" i="57" s="1"/>
  <c r="BL124" i="57" s="1"/>
  <c r="AX127" i="57"/>
  <c r="BC127" i="57" s="1"/>
  <c r="BB128" i="57"/>
  <c r="BG128" i="57" s="1"/>
  <c r="BL128" i="57" s="1"/>
  <c r="AX132" i="57"/>
  <c r="BC132" i="57" s="1"/>
  <c r="BB133" i="57"/>
  <c r="BG133" i="57" s="1"/>
  <c r="BL133" i="57" s="1"/>
  <c r="AX138" i="57"/>
  <c r="BC138" i="57" s="1"/>
  <c r="BB139" i="57"/>
  <c r="BG139" i="57" s="1"/>
  <c r="BL139" i="57" s="1"/>
  <c r="BH102" i="57"/>
  <c r="AY128" i="57"/>
  <c r="BD128" i="57" s="1"/>
  <c r="BI128" i="57" s="1"/>
  <c r="AY133" i="57"/>
  <c r="BD133" i="57" s="1"/>
  <c r="BI133" i="57" s="1"/>
  <c r="AY139" i="57"/>
  <c r="BD139" i="57" s="1"/>
  <c r="BI139" i="57" s="1"/>
  <c r="AY120" i="57"/>
  <c r="BD120" i="57" s="1"/>
  <c r="BI120" i="57" s="1"/>
  <c r="BV126" i="57"/>
  <c r="AX7" i="57"/>
  <c r="BC7" i="57" s="1"/>
  <c r="BB11" i="57"/>
  <c r="BG11" i="57" s="1"/>
  <c r="BL11" i="57" s="1"/>
  <c r="AX14" i="57"/>
  <c r="BC14" i="57" s="1"/>
  <c r="BA7" i="57"/>
  <c r="BF7" i="57" s="1"/>
  <c r="BK7" i="57" s="1"/>
  <c r="BY7" i="57"/>
  <c r="BB15" i="57"/>
  <c r="BG15" i="57" s="1"/>
  <c r="BL15" i="57" s="1"/>
  <c r="BA8" i="57"/>
  <c r="BF8" i="57" s="1"/>
  <c r="BK8" i="57" s="1"/>
  <c r="AY8" i="57"/>
  <c r="BD8" i="57" s="1"/>
  <c r="BI8" i="57" s="1"/>
  <c r="BB13" i="57"/>
  <c r="BG13" i="57" s="1"/>
  <c r="BL13" i="57" s="1"/>
  <c r="BA10" i="57"/>
  <c r="BF10" i="57" s="1"/>
  <c r="BK10" i="57" s="1"/>
  <c r="BY10" i="57"/>
  <c r="BB10" i="57"/>
  <c r="BG10" i="57" s="1"/>
  <c r="BL10" i="57" s="1"/>
  <c r="BA12" i="57"/>
  <c r="BF12" i="57" s="1"/>
  <c r="BK12" i="57" s="1"/>
  <c r="AY12" i="57"/>
  <c r="BD12" i="57" s="1"/>
  <c r="BI12" i="57" s="1"/>
  <c r="BO21" i="57"/>
  <c r="BA23" i="57"/>
  <c r="BF23" i="57" s="1"/>
  <c r="BK23" i="57" s="1"/>
  <c r="BA24" i="57"/>
  <c r="BF24" i="57" s="1"/>
  <c r="BK24" i="57" s="1"/>
  <c r="AX24" i="57"/>
  <c r="BC24" i="57" s="1"/>
  <c r="BA25" i="57"/>
  <c r="BF25" i="57" s="1"/>
  <c r="BK25" i="57" s="1"/>
  <c r="AX25" i="57"/>
  <c r="BC25" i="57" s="1"/>
  <c r="BA26" i="57"/>
  <c r="BF26" i="57" s="1"/>
  <c r="BK26" i="57" s="1"/>
  <c r="AX26" i="57"/>
  <c r="BC26" i="57" s="1"/>
  <c r="BY27" i="57"/>
  <c r="BA29" i="57"/>
  <c r="BF29" i="57" s="1"/>
  <c r="BK29" i="57" s="1"/>
  <c r="AY29" i="57"/>
  <c r="BD29" i="57" s="1"/>
  <c r="BI29" i="57" s="1"/>
  <c r="BY28" i="57"/>
  <c r="AV34" i="57"/>
  <c r="BT34" i="57"/>
  <c r="BX34" i="57"/>
  <c r="AT34" i="57"/>
  <c r="BU34" i="57"/>
  <c r="AU34" i="57"/>
  <c r="BV34" i="57"/>
  <c r="AS34" i="57"/>
  <c r="BW34" i="57"/>
  <c r="AW34" i="57"/>
  <c r="BH17" i="57"/>
  <c r="AZ30" i="57"/>
  <c r="BE30" i="57" s="1"/>
  <c r="BJ30" i="57" s="1"/>
  <c r="AZ36" i="57"/>
  <c r="BE36" i="57" s="1"/>
  <c r="BJ36" i="57" s="1"/>
  <c r="BA36" i="57"/>
  <c r="BF36" i="57" s="1"/>
  <c r="BK36" i="57" s="1"/>
  <c r="BA31" i="57"/>
  <c r="BF31" i="57" s="1"/>
  <c r="BK31" i="57" s="1"/>
  <c r="AY31" i="57"/>
  <c r="BD31" i="57" s="1"/>
  <c r="BI31" i="57" s="1"/>
  <c r="AY37" i="57"/>
  <c r="BD37" i="57" s="1"/>
  <c r="BI37" i="57" s="1"/>
  <c r="BA37" i="57"/>
  <c r="BF37" i="57" s="1"/>
  <c r="BK37" i="57" s="1"/>
  <c r="AZ43" i="57"/>
  <c r="BE43" i="57" s="1"/>
  <c r="BJ43" i="57" s="1"/>
  <c r="AZ45" i="57"/>
  <c r="BE45" i="57" s="1"/>
  <c r="BJ45" i="57" s="1"/>
  <c r="AZ47" i="57"/>
  <c r="BE47" i="57" s="1"/>
  <c r="BJ47" i="57" s="1"/>
  <c r="AZ49" i="57"/>
  <c r="BE49" i="57" s="1"/>
  <c r="BJ49" i="57" s="1"/>
  <c r="BB33" i="57"/>
  <c r="BG33" i="57" s="1"/>
  <c r="BL33" i="57" s="1"/>
  <c r="AV41" i="57"/>
  <c r="AS41" i="57"/>
  <c r="AW41" i="57"/>
  <c r="AU41" i="57"/>
  <c r="AT41" i="57"/>
  <c r="BB43" i="57"/>
  <c r="BG43" i="57" s="1"/>
  <c r="BL43" i="57" s="1"/>
  <c r="AX46" i="57"/>
  <c r="BC46" i="57" s="1"/>
  <c r="BB47" i="57"/>
  <c r="BG47" i="57" s="1"/>
  <c r="BL47" i="57" s="1"/>
  <c r="AX50" i="57"/>
  <c r="BC50" i="57" s="1"/>
  <c r="BN44" i="57"/>
  <c r="BN48" i="57"/>
  <c r="AX52" i="57"/>
  <c r="BC52" i="57" s="1"/>
  <c r="AZ51" i="57"/>
  <c r="BE51" i="57" s="1"/>
  <c r="BJ51" i="57" s="1"/>
  <c r="BM39" i="57"/>
  <c r="BB67" i="57"/>
  <c r="BG67" i="57" s="1"/>
  <c r="BL67" i="57" s="1"/>
  <c r="BA67" i="57"/>
  <c r="BF67" i="57" s="1"/>
  <c r="BK67" i="57" s="1"/>
  <c r="BB71" i="57"/>
  <c r="BG71" i="57" s="1"/>
  <c r="BL71" i="57" s="1"/>
  <c r="BA71" i="57"/>
  <c r="BF71" i="57" s="1"/>
  <c r="BK71" i="57" s="1"/>
  <c r="BB59" i="57"/>
  <c r="BG59" i="57" s="1"/>
  <c r="BL59" i="57" s="1"/>
  <c r="BA59" i="57"/>
  <c r="BF59" i="57" s="1"/>
  <c r="BK59" i="57" s="1"/>
  <c r="AY59" i="57"/>
  <c r="BD59" i="57" s="1"/>
  <c r="BI59" i="57" s="1"/>
  <c r="AZ61" i="57"/>
  <c r="BE61" i="57" s="1"/>
  <c r="BJ61" i="57" s="1"/>
  <c r="BB63" i="57"/>
  <c r="BG63" i="57" s="1"/>
  <c r="BL63" i="57" s="1"/>
  <c r="BA63" i="57"/>
  <c r="BF63" i="57" s="1"/>
  <c r="BK63" i="57" s="1"/>
  <c r="AY63" i="57"/>
  <c r="BD63" i="57" s="1"/>
  <c r="BI63" i="57" s="1"/>
  <c r="BB64" i="57"/>
  <c r="BG64" i="57" s="1"/>
  <c r="BL64" i="57" s="1"/>
  <c r="BA64" i="57"/>
  <c r="BF64" i="57" s="1"/>
  <c r="BK64" i="57" s="1"/>
  <c r="AT66" i="57"/>
  <c r="AV66" i="57"/>
  <c r="AS66" i="57"/>
  <c r="AW66" i="57"/>
  <c r="AU66" i="57"/>
  <c r="AV72" i="57"/>
  <c r="BT72" i="57"/>
  <c r="BX72" i="57"/>
  <c r="AS72" i="57"/>
  <c r="AW72" i="57"/>
  <c r="BU72" i="57"/>
  <c r="BW72" i="57"/>
  <c r="AT72" i="57"/>
  <c r="AU72" i="57"/>
  <c r="BV72" i="57"/>
  <c r="AZ58" i="57"/>
  <c r="BE58" i="57" s="1"/>
  <c r="BJ58" i="57" s="1"/>
  <c r="BB58" i="57"/>
  <c r="BG58" i="57" s="1"/>
  <c r="BL58" i="57" s="1"/>
  <c r="AX60" i="57"/>
  <c r="BC60" i="57" s="1"/>
  <c r="BY62" i="57"/>
  <c r="AZ87" i="57"/>
  <c r="BE87" i="57" s="1"/>
  <c r="BJ87" i="57" s="1"/>
  <c r="BB87" i="57"/>
  <c r="BG87" i="57" s="1"/>
  <c r="BL87" i="57" s="1"/>
  <c r="BY88" i="57"/>
  <c r="BB88" i="57"/>
  <c r="BG88" i="57" s="1"/>
  <c r="BL88" i="57" s="1"/>
  <c r="AY91" i="57"/>
  <c r="BD91" i="57" s="1"/>
  <c r="BI91" i="57" s="1"/>
  <c r="BY92" i="57"/>
  <c r="BB96" i="57"/>
  <c r="BG96" i="57" s="1"/>
  <c r="BL96" i="57" s="1"/>
  <c r="BB100" i="57"/>
  <c r="BG100" i="57" s="1"/>
  <c r="BL100" i="57" s="1"/>
  <c r="BB102" i="57"/>
  <c r="BG102" i="57" s="1"/>
  <c r="BL102" i="57" s="1"/>
  <c r="BB104" i="57"/>
  <c r="BG104" i="57" s="1"/>
  <c r="BL104" i="57" s="1"/>
  <c r="BB106" i="57"/>
  <c r="BG106" i="57" s="1"/>
  <c r="BL106" i="57" s="1"/>
  <c r="BB108" i="57"/>
  <c r="BG108" i="57" s="1"/>
  <c r="BL108" i="57" s="1"/>
  <c r="AZ74" i="57"/>
  <c r="BE74" i="57" s="1"/>
  <c r="BJ74" i="57" s="1"/>
  <c r="BB74" i="57"/>
  <c r="BG74" i="57" s="1"/>
  <c r="BL74" i="57" s="1"/>
  <c r="BA76" i="57"/>
  <c r="BF76" i="57" s="1"/>
  <c r="BK76" i="57" s="1"/>
  <c r="AY76" i="57"/>
  <c r="BD76" i="57" s="1"/>
  <c r="BI76" i="57" s="1"/>
  <c r="AZ78" i="57"/>
  <c r="BE78" i="57" s="1"/>
  <c r="BJ78" i="57" s="1"/>
  <c r="BB78" i="57"/>
  <c r="BG78" i="57" s="1"/>
  <c r="BL78" i="57" s="1"/>
  <c r="BA80" i="57"/>
  <c r="BF80" i="57" s="1"/>
  <c r="BK80" i="57" s="1"/>
  <c r="AY80" i="57"/>
  <c r="BD80" i="57" s="1"/>
  <c r="BI80" i="57" s="1"/>
  <c r="AZ82" i="57"/>
  <c r="BE82" i="57" s="1"/>
  <c r="BJ82" i="57" s="1"/>
  <c r="BB82" i="57"/>
  <c r="BG82" i="57" s="1"/>
  <c r="BL82" i="57" s="1"/>
  <c r="BA84" i="57"/>
  <c r="BF84" i="57" s="1"/>
  <c r="BK84" i="57" s="1"/>
  <c r="AY84" i="57"/>
  <c r="BD84" i="57" s="1"/>
  <c r="BI84" i="57" s="1"/>
  <c r="AZ86" i="57"/>
  <c r="BE86" i="57" s="1"/>
  <c r="BJ86" i="57" s="1"/>
  <c r="BB86" i="57"/>
  <c r="BG86" i="57" s="1"/>
  <c r="BL86" i="57" s="1"/>
  <c r="AZ91" i="57"/>
  <c r="BE91" i="57" s="1"/>
  <c r="BJ91" i="57" s="1"/>
  <c r="BY94" i="57"/>
  <c r="AY103" i="57"/>
  <c r="BD103" i="57" s="1"/>
  <c r="BI103" i="57" s="1"/>
  <c r="BB90" i="57"/>
  <c r="BG90" i="57" s="1"/>
  <c r="BL90" i="57" s="1"/>
  <c r="BA90" i="57"/>
  <c r="BF90" i="57" s="1"/>
  <c r="BK90" i="57" s="1"/>
  <c r="BY77" i="57"/>
  <c r="AX77" i="57"/>
  <c r="BC77" i="57" s="1"/>
  <c r="BY81" i="57"/>
  <c r="AX81" i="57"/>
  <c r="BC81" i="57" s="1"/>
  <c r="BY85" i="57"/>
  <c r="AX85" i="57"/>
  <c r="BC85" i="57" s="1"/>
  <c r="AZ89" i="57"/>
  <c r="BE89" i="57" s="1"/>
  <c r="BJ89" i="57" s="1"/>
  <c r="BA93" i="57"/>
  <c r="BF93" i="57" s="1"/>
  <c r="BK93" i="57" s="1"/>
  <c r="AX112" i="57"/>
  <c r="BC112" i="57" s="1"/>
  <c r="AX117" i="57"/>
  <c r="BC117" i="57" s="1"/>
  <c r="AZ98" i="57"/>
  <c r="BE98" i="57" s="1"/>
  <c r="BJ98" i="57" s="1"/>
  <c r="BB98" i="57"/>
  <c r="BG98" i="57" s="1"/>
  <c r="BL98" i="57" s="1"/>
  <c r="BM104" i="57"/>
  <c r="BM108" i="57"/>
  <c r="AY111" i="57"/>
  <c r="BD111" i="57" s="1"/>
  <c r="BI111" i="57" s="1"/>
  <c r="AZ119" i="57"/>
  <c r="BE119" i="57" s="1"/>
  <c r="BJ119" i="57" s="1"/>
  <c r="BH92" i="57"/>
  <c r="AZ97" i="57"/>
  <c r="BE97" i="57" s="1"/>
  <c r="BJ97" i="57" s="1"/>
  <c r="BB97" i="57"/>
  <c r="BG97" i="57" s="1"/>
  <c r="BL97" i="57" s="1"/>
  <c r="BM103" i="57"/>
  <c r="AX110" i="57"/>
  <c r="BC110" i="57" s="1"/>
  <c r="AX115" i="57"/>
  <c r="BC115" i="57" s="1"/>
  <c r="AX122" i="57"/>
  <c r="BC122" i="57" s="1"/>
  <c r="BB123" i="57"/>
  <c r="BG123" i="57" s="1"/>
  <c r="BL123" i="57" s="1"/>
  <c r="AX126" i="57"/>
  <c r="BC126" i="57" s="1"/>
  <c r="BB127" i="57"/>
  <c r="BG127" i="57" s="1"/>
  <c r="BL127" i="57" s="1"/>
  <c r="AX130" i="57"/>
  <c r="BC130" i="57" s="1"/>
  <c r="BB132" i="57"/>
  <c r="BG132" i="57" s="1"/>
  <c r="BL132" i="57" s="1"/>
  <c r="AX136" i="57"/>
  <c r="BC136" i="57" s="1"/>
  <c r="BB138" i="57"/>
  <c r="BG138" i="57" s="1"/>
  <c r="BL138" i="57" s="1"/>
  <c r="BQ94" i="57"/>
  <c r="BH101" i="57"/>
  <c r="BM102" i="57"/>
  <c r="BH109" i="57"/>
  <c r="AZ113" i="57"/>
  <c r="BE113" i="57" s="1"/>
  <c r="BJ113" i="57" s="1"/>
  <c r="BB113" i="57"/>
  <c r="BG113" i="57" s="1"/>
  <c r="BL113" i="57" s="1"/>
  <c r="BB121" i="57"/>
  <c r="BG121" i="57" s="1"/>
  <c r="BL121" i="57" s="1"/>
  <c r="AY129" i="57"/>
  <c r="BD129" i="57" s="1"/>
  <c r="BI129" i="57" s="1"/>
  <c r="AY135" i="57"/>
  <c r="BD135" i="57" s="1"/>
  <c r="BI135" i="57" s="1"/>
  <c r="BB120" i="57"/>
  <c r="BG120" i="57" s="1"/>
  <c r="BL120" i="57" s="1"/>
  <c r="BO130" i="57"/>
  <c r="BO125" i="57"/>
  <c r="BO132" i="57"/>
  <c r="BO127" i="57"/>
  <c r="BM105" i="57" l="1"/>
  <c r="BY105" i="57"/>
  <c r="BA105" i="57"/>
  <c r="BF105" i="57" s="1"/>
  <c r="BK105" i="57" s="1"/>
  <c r="BW97" i="57" s="1"/>
  <c r="BS17" i="57"/>
  <c r="CA17" i="57" s="1"/>
  <c r="BS21" i="57"/>
  <c r="CA21" i="57" s="1"/>
  <c r="BS18" i="57"/>
  <c r="CA18" i="57" s="1"/>
  <c r="BU134" i="57"/>
  <c r="BS19" i="57"/>
  <c r="CA19" i="57" s="1"/>
  <c r="BS22" i="57"/>
  <c r="CA22" i="57" s="1"/>
  <c r="BP27" i="57"/>
  <c r="BQ33" i="57"/>
  <c r="BN13" i="57"/>
  <c r="BP11" i="57"/>
  <c r="BP115" i="57"/>
  <c r="BM87" i="57"/>
  <c r="BX73" i="57"/>
  <c r="BU119" i="57"/>
  <c r="BP84" i="57"/>
  <c r="BM25" i="57"/>
  <c r="BP10" i="57"/>
  <c r="BP8" i="57"/>
  <c r="BP75" i="57"/>
  <c r="BN93" i="57"/>
  <c r="BO108" i="57"/>
  <c r="BP76" i="57"/>
  <c r="BP120" i="57"/>
  <c r="BX134" i="57"/>
  <c r="BP98" i="57"/>
  <c r="BM44" i="57"/>
  <c r="BQ62" i="57"/>
  <c r="BX126" i="57"/>
  <c r="BM26" i="57"/>
  <c r="BQ7" i="57"/>
  <c r="BN113" i="57"/>
  <c r="BM139" i="57"/>
  <c r="BO36" i="57"/>
  <c r="BQ11" i="57"/>
  <c r="BQ124" i="57"/>
  <c r="BQ60" i="57"/>
  <c r="BN55" i="57"/>
  <c r="BM54" i="57"/>
  <c r="BQ44" i="57"/>
  <c r="BM33" i="57"/>
  <c r="BO94" i="57"/>
  <c r="BN85" i="57"/>
  <c r="BO83" i="57"/>
  <c r="BN104" i="57"/>
  <c r="BM46" i="57"/>
  <c r="BP6" i="57"/>
  <c r="BP79" i="57"/>
  <c r="BQ48" i="57"/>
  <c r="BP82" i="57"/>
  <c r="BN130" i="57"/>
  <c r="BO44" i="57"/>
  <c r="BO39" i="57"/>
  <c r="BM30" i="57"/>
  <c r="BO100" i="57"/>
  <c r="BN51" i="57"/>
  <c r="BM49" i="57"/>
  <c r="BN103" i="57"/>
  <c r="BN12" i="57"/>
  <c r="BQ110" i="57"/>
  <c r="BM12" i="57"/>
  <c r="BM128" i="57"/>
  <c r="BM55" i="57"/>
  <c r="BO67" i="57"/>
  <c r="BO27" i="57"/>
  <c r="BQ126" i="57"/>
  <c r="BM15" i="57"/>
  <c r="BQ113" i="57"/>
  <c r="BP90" i="57"/>
  <c r="BN59" i="57"/>
  <c r="BM50" i="57"/>
  <c r="BP29" i="57"/>
  <c r="BM24" i="57"/>
  <c r="BQ115" i="57"/>
  <c r="BQ28" i="57"/>
  <c r="BM133" i="57"/>
  <c r="BM79" i="57"/>
  <c r="BQ91" i="57"/>
  <c r="BP78" i="57"/>
  <c r="BO12" i="57"/>
  <c r="BO79" i="57"/>
  <c r="BQ75" i="57"/>
  <c r="BN109" i="57"/>
  <c r="BM64" i="57"/>
  <c r="BM45" i="57"/>
  <c r="BM37" i="57"/>
  <c r="BM111" i="57"/>
  <c r="BO14" i="57"/>
  <c r="BM124" i="57"/>
  <c r="BQ54" i="57"/>
  <c r="BP33" i="57"/>
  <c r="BQ122" i="57"/>
  <c r="BO104" i="57"/>
  <c r="BM82" i="57"/>
  <c r="BO64" i="57"/>
  <c r="BM63" i="57"/>
  <c r="BQ138" i="57"/>
  <c r="BQ132" i="57"/>
  <c r="BQ127" i="57"/>
  <c r="BQ123" i="57"/>
  <c r="BM115" i="57"/>
  <c r="BQ88" i="57"/>
  <c r="BO58" i="57"/>
  <c r="BN63" i="57"/>
  <c r="BP71" i="57"/>
  <c r="BP67" i="57"/>
  <c r="BM138" i="57"/>
  <c r="BM132" i="57"/>
  <c r="BM127" i="57"/>
  <c r="BM123" i="57"/>
  <c r="BN114" i="57"/>
  <c r="BO110" i="57"/>
  <c r="BQ117" i="57"/>
  <c r="BO112" i="57"/>
  <c r="BO57" i="57"/>
  <c r="BM8" i="57"/>
  <c r="BQ14" i="57"/>
  <c r="BQ135" i="57"/>
  <c r="BQ129" i="57"/>
  <c r="BQ125" i="57"/>
  <c r="BM75" i="57"/>
  <c r="BU73" i="57"/>
  <c r="BN61" i="57"/>
  <c r="BO48" i="57"/>
  <c r="BQ130" i="57"/>
  <c r="BN110" i="57"/>
  <c r="BQ89" i="57"/>
  <c r="BQ79" i="57"/>
  <c r="BN77" i="57"/>
  <c r="BP92" i="57"/>
  <c r="BM88" i="57"/>
  <c r="BM67" i="57"/>
  <c r="BN28" i="57"/>
  <c r="BX120" i="57"/>
  <c r="BO113" i="57"/>
  <c r="BQ90" i="57"/>
  <c r="BP64" i="57"/>
  <c r="BO61" i="57"/>
  <c r="BP59" i="57"/>
  <c r="BY34" i="57"/>
  <c r="BN29" i="57"/>
  <c r="BM14" i="57"/>
  <c r="BM7" i="57"/>
  <c r="BO116" i="57"/>
  <c r="BM61" i="57"/>
  <c r="BM47" i="57"/>
  <c r="BM43" i="57"/>
  <c r="BM114" i="57"/>
  <c r="BP113" i="57"/>
  <c r="BP74" i="57"/>
  <c r="BM62" i="57"/>
  <c r="BM56" i="57"/>
  <c r="BO52" i="57"/>
  <c r="BQ53" i="57"/>
  <c r="BM48" i="57"/>
  <c r="BN30" i="57"/>
  <c r="BQ136" i="57"/>
  <c r="BQ114" i="57"/>
  <c r="BQ83" i="57"/>
  <c r="BN81" i="57"/>
  <c r="BO75" i="57"/>
  <c r="BO106" i="57"/>
  <c r="BO102" i="57"/>
  <c r="BN96" i="57"/>
  <c r="BN107" i="57"/>
  <c r="BP94" i="57"/>
  <c r="BM78" i="57"/>
  <c r="BM71" i="57"/>
  <c r="BM13" i="57"/>
  <c r="BP15" i="57"/>
  <c r="BQ120" i="57"/>
  <c r="BM136" i="57"/>
  <c r="BM130" i="57"/>
  <c r="BM126" i="57"/>
  <c r="BM122" i="57"/>
  <c r="BM110" i="57"/>
  <c r="BV97" i="57"/>
  <c r="BM81" i="57"/>
  <c r="BP80" i="57"/>
  <c r="BV73" i="57"/>
  <c r="BP63" i="57"/>
  <c r="BQ71" i="57"/>
  <c r="BQ67" i="57"/>
  <c r="BQ47" i="57"/>
  <c r="BQ43" i="57"/>
  <c r="BQ10" i="57"/>
  <c r="BQ139" i="57"/>
  <c r="BQ133" i="57"/>
  <c r="BQ128" i="57"/>
  <c r="BQ112" i="57"/>
  <c r="BP83" i="57"/>
  <c r="BN89" i="57"/>
  <c r="BU98" i="57"/>
  <c r="BP55" i="57"/>
  <c r="BV119" i="57"/>
  <c r="BP86" i="57"/>
  <c r="BW73" i="57"/>
  <c r="BP87" i="57"/>
  <c r="BP57" i="57"/>
  <c r="BO10" i="57"/>
  <c r="BP14" i="57"/>
  <c r="BN138" i="57"/>
  <c r="BM94" i="57"/>
  <c r="BQ92" i="57"/>
  <c r="BM58" i="57"/>
  <c r="BQ56" i="57"/>
  <c r="BQ57" i="57"/>
  <c r="BM31" i="57"/>
  <c r="BP28" i="57"/>
  <c r="BP13" i="57"/>
  <c r="BH112" i="57"/>
  <c r="BH77" i="57"/>
  <c r="BH60" i="57"/>
  <c r="AZ66" i="57"/>
  <c r="BE66" i="57" s="1"/>
  <c r="BJ66" i="57" s="1"/>
  <c r="AX66" i="57"/>
  <c r="BC66" i="57" s="1"/>
  <c r="AY66" i="57"/>
  <c r="BD66" i="57" s="1"/>
  <c r="BI66" i="57" s="1"/>
  <c r="AX41" i="57"/>
  <c r="BC41" i="57" s="1"/>
  <c r="AX34" i="57"/>
  <c r="BC34" i="57" s="1"/>
  <c r="AY34" i="57"/>
  <c r="BD34" i="57" s="1"/>
  <c r="BI34" i="57" s="1"/>
  <c r="BW23" i="57"/>
  <c r="BU82" i="57"/>
  <c r="BH80" i="57"/>
  <c r="BB95" i="57"/>
  <c r="BG95" i="57" s="1"/>
  <c r="BL95" i="57" s="1"/>
  <c r="BY95" i="57"/>
  <c r="BH90" i="57"/>
  <c r="BH53" i="57"/>
  <c r="AY40" i="57"/>
  <c r="BD40" i="57" s="1"/>
  <c r="BI40" i="57" s="1"/>
  <c r="AX40" i="57"/>
  <c r="BC40" i="57" s="1"/>
  <c r="AZ42" i="57"/>
  <c r="BE42" i="57" s="1"/>
  <c r="BJ42" i="57" s="1"/>
  <c r="BV41" i="57" s="1"/>
  <c r="BB32" i="57"/>
  <c r="BG32" i="57" s="1"/>
  <c r="BL32" i="57" s="1"/>
  <c r="AZ32" i="57"/>
  <c r="BE32" i="57" s="1"/>
  <c r="BJ32" i="57" s="1"/>
  <c r="BX79" i="57"/>
  <c r="AY70" i="57"/>
  <c r="BD70" i="57" s="1"/>
  <c r="BI70" i="57" s="1"/>
  <c r="AX70" i="57"/>
  <c r="BC70" i="57" s="1"/>
  <c r="BH51" i="57"/>
  <c r="AX38" i="57"/>
  <c r="BC38" i="57" s="1"/>
  <c r="BA38" i="57"/>
  <c r="BF38" i="57" s="1"/>
  <c r="BK38" i="57" s="1"/>
  <c r="BB20" i="57"/>
  <c r="BG20" i="57" s="1"/>
  <c r="BL20" i="57" s="1"/>
  <c r="BA20" i="57"/>
  <c r="BF20" i="57" s="1"/>
  <c r="BK20" i="57" s="1"/>
  <c r="BH113" i="57"/>
  <c r="BB73" i="57"/>
  <c r="BG73" i="57" s="1"/>
  <c r="BL73" i="57" s="1"/>
  <c r="AY68" i="57"/>
  <c r="BD68" i="57" s="1"/>
  <c r="BI68" i="57" s="1"/>
  <c r="BU66" i="57" s="1"/>
  <c r="AX68" i="57"/>
  <c r="BC68" i="57" s="1"/>
  <c r="BH59" i="57"/>
  <c r="BB69" i="57"/>
  <c r="BG69" i="57" s="1"/>
  <c r="BL69" i="57" s="1"/>
  <c r="BA69" i="57"/>
  <c r="BF69" i="57" s="1"/>
  <c r="BK69" i="57" s="1"/>
  <c r="BA35" i="57"/>
  <c r="BF35" i="57" s="1"/>
  <c r="BK35" i="57" s="1"/>
  <c r="BH10" i="57"/>
  <c r="BA9" i="57"/>
  <c r="BF9" i="57" s="1"/>
  <c r="BK9" i="57" s="1"/>
  <c r="BW6" i="57" s="1"/>
  <c r="BB9" i="57"/>
  <c r="BG9" i="57" s="1"/>
  <c r="BL9" i="57" s="1"/>
  <c r="BX6" i="57" s="1"/>
  <c r="BN135" i="57"/>
  <c r="BQ121" i="57"/>
  <c r="BH136" i="57"/>
  <c r="BH130" i="57"/>
  <c r="BH126" i="57"/>
  <c r="BH122" i="57"/>
  <c r="BH110" i="57"/>
  <c r="BT106" i="57" s="1"/>
  <c r="BQ97" i="57"/>
  <c r="BO98" i="57"/>
  <c r="BM112" i="57"/>
  <c r="BO89" i="57"/>
  <c r="BH81" i="57"/>
  <c r="BM77" i="57"/>
  <c r="BQ86" i="57"/>
  <c r="BN84" i="57"/>
  <c r="BQ82" i="57"/>
  <c r="BN80" i="57"/>
  <c r="BQ78" i="57"/>
  <c r="BN76" i="57"/>
  <c r="BQ74" i="57"/>
  <c r="BQ108" i="57"/>
  <c r="BQ104" i="57"/>
  <c r="BQ100" i="57"/>
  <c r="BN91" i="57"/>
  <c r="BO87" i="57"/>
  <c r="BQ58" i="57"/>
  <c r="BY72" i="57"/>
  <c r="BQ63" i="57"/>
  <c r="BQ59" i="57"/>
  <c r="BO51" i="57"/>
  <c r="BO47" i="57"/>
  <c r="BO43" i="57"/>
  <c r="BN37" i="57"/>
  <c r="BP31" i="57"/>
  <c r="BP26" i="57"/>
  <c r="BP25" i="57"/>
  <c r="BP24" i="57"/>
  <c r="BP23" i="57"/>
  <c r="BP12" i="57"/>
  <c r="BQ13" i="57"/>
  <c r="BP7" i="57"/>
  <c r="BN139" i="57"/>
  <c r="BN128" i="57"/>
  <c r="BN121" i="57"/>
  <c r="BQ85" i="57"/>
  <c r="BN83" i="57"/>
  <c r="BQ81" i="57"/>
  <c r="BN79" i="57"/>
  <c r="BQ77" i="57"/>
  <c r="BN75" i="57"/>
  <c r="BO109" i="57"/>
  <c r="BO105" i="57"/>
  <c r="BO101" i="57"/>
  <c r="BI93" i="57"/>
  <c r="BN108" i="57"/>
  <c r="BN102" i="57"/>
  <c r="BM80" i="57"/>
  <c r="AY95" i="57"/>
  <c r="BD95" i="57" s="1"/>
  <c r="BI95" i="57" s="1"/>
  <c r="BA95" i="57"/>
  <c r="BF95" i="57" s="1"/>
  <c r="BK95" i="57" s="1"/>
  <c r="BM90" i="57"/>
  <c r="BN71" i="57"/>
  <c r="BN60" i="57"/>
  <c r="BN64" i="57"/>
  <c r="BH61" i="57"/>
  <c r="BH54" i="57"/>
  <c r="BM53" i="57"/>
  <c r="BH47" i="57"/>
  <c r="BH43" i="57"/>
  <c r="BH33" i="57"/>
  <c r="BY42" i="57"/>
  <c r="BP39" i="57"/>
  <c r="BQ31" i="57"/>
  <c r="AY32" i="57"/>
  <c r="BD32" i="57" s="1"/>
  <c r="BI32" i="57" s="1"/>
  <c r="BX23" i="57"/>
  <c r="BH8" i="57"/>
  <c r="BO120" i="57"/>
  <c r="BN136" i="57"/>
  <c r="BN127" i="57"/>
  <c r="BH139" i="57"/>
  <c r="BH133" i="57"/>
  <c r="BH128" i="57"/>
  <c r="BH124" i="57"/>
  <c r="BH114" i="57"/>
  <c r="BP97" i="57"/>
  <c r="BQ119" i="57"/>
  <c r="BQ111" i="57"/>
  <c r="BN98" i="57"/>
  <c r="BO93" i="57"/>
  <c r="BP89" i="57"/>
  <c r="BH79" i="57"/>
  <c r="BN105" i="57"/>
  <c r="BP91" i="57"/>
  <c r="BN86" i="57"/>
  <c r="BQ84" i="57"/>
  <c r="BN82" i="57"/>
  <c r="BQ80" i="57"/>
  <c r="BN78" i="57"/>
  <c r="BQ76" i="57"/>
  <c r="BN74" i="57"/>
  <c r="BQ109" i="57"/>
  <c r="BQ105" i="57"/>
  <c r="BQ101" i="57"/>
  <c r="BN87" i="57"/>
  <c r="BN67" i="57"/>
  <c r="BU56" i="57"/>
  <c r="BH57" i="57"/>
  <c r="AY38" i="57"/>
  <c r="BD38" i="57" s="1"/>
  <c r="BI38" i="57" s="1"/>
  <c r="BV23" i="57"/>
  <c r="AY20" i="57"/>
  <c r="BD20" i="57" s="1"/>
  <c r="BI20" i="57" s="1"/>
  <c r="BA16" i="57"/>
  <c r="BF16" i="57" s="1"/>
  <c r="BK16" i="57" s="1"/>
  <c r="AY16" i="57"/>
  <c r="BD16" i="57" s="1"/>
  <c r="BI16" i="57" s="1"/>
  <c r="BQ8" i="57"/>
  <c r="BN6" i="57"/>
  <c r="BN11" i="57"/>
  <c r="BM113" i="57"/>
  <c r="BH135" i="57"/>
  <c r="BH129" i="57"/>
  <c r="BH125" i="57"/>
  <c r="BO121" i="57"/>
  <c r="BP85" i="57"/>
  <c r="BV82" i="57"/>
  <c r="BP81" i="57"/>
  <c r="BP77" i="57"/>
  <c r="BI96" i="57"/>
  <c r="BU106" i="57"/>
  <c r="BH82" i="57"/>
  <c r="BH94" i="57"/>
  <c r="BP88" i="57"/>
  <c r="BP62" i="57"/>
  <c r="BO60" i="57"/>
  <c r="BP58" i="57"/>
  <c r="BA73" i="57"/>
  <c r="BF73" i="57" s="1"/>
  <c r="BK73" i="57" s="1"/>
  <c r="AX73" i="57"/>
  <c r="BC73" i="57" s="1"/>
  <c r="BH63" i="57"/>
  <c r="BH71" i="57"/>
  <c r="AX69" i="57"/>
  <c r="BC69" i="57" s="1"/>
  <c r="BH67" i="57"/>
  <c r="BN39" i="57"/>
  <c r="BH31" i="57"/>
  <c r="BH36" i="57"/>
  <c r="AY35" i="57"/>
  <c r="BD35" i="57" s="1"/>
  <c r="BI35" i="57" s="1"/>
  <c r="AZ35" i="57"/>
  <c r="BE35" i="57" s="1"/>
  <c r="BJ35" i="57" s="1"/>
  <c r="BM27" i="57"/>
  <c r="BM10" i="57"/>
  <c r="AZ9" i="57"/>
  <c r="BE9" i="57" s="1"/>
  <c r="BJ9" i="57" s="1"/>
  <c r="BV6" i="57" s="1"/>
  <c r="AX9" i="57"/>
  <c r="BC9" i="57" s="1"/>
  <c r="BN7" i="57"/>
  <c r="BX97" i="57"/>
  <c r="BH117" i="57"/>
  <c r="BH85" i="57"/>
  <c r="AZ72" i="57"/>
  <c r="BE72" i="57" s="1"/>
  <c r="BJ72" i="57" s="1"/>
  <c r="BV70" i="57" s="1"/>
  <c r="BB72" i="57"/>
  <c r="BG72" i="57" s="1"/>
  <c r="BL72" i="57" s="1"/>
  <c r="BX70" i="57" s="1"/>
  <c r="BA72" i="57"/>
  <c r="BF72" i="57" s="1"/>
  <c r="BK72" i="57" s="1"/>
  <c r="BW70" i="57" s="1"/>
  <c r="BH52" i="57"/>
  <c r="AZ41" i="57"/>
  <c r="BE41" i="57" s="1"/>
  <c r="BJ41" i="57" s="1"/>
  <c r="BB34" i="57"/>
  <c r="BG34" i="57" s="1"/>
  <c r="BL34" i="57" s="1"/>
  <c r="AZ34" i="57"/>
  <c r="BE34" i="57" s="1"/>
  <c r="BJ34" i="57" s="1"/>
  <c r="BV106" i="57"/>
  <c r="BV98" i="57"/>
  <c r="BH84" i="57"/>
  <c r="BH76" i="57"/>
  <c r="AX95" i="57"/>
  <c r="BC95" i="57" s="1"/>
  <c r="AZ95" i="57"/>
  <c r="BE95" i="57" s="1"/>
  <c r="BJ95" i="57" s="1"/>
  <c r="BB42" i="57"/>
  <c r="BG42" i="57" s="1"/>
  <c r="BL42" i="57" s="1"/>
  <c r="BX41" i="57" s="1"/>
  <c r="AY42" i="57"/>
  <c r="BD42" i="57" s="1"/>
  <c r="BI42" i="57" s="1"/>
  <c r="BU41" i="57" s="1"/>
  <c r="AX32" i="57"/>
  <c r="BC32" i="57" s="1"/>
  <c r="BU125" i="57"/>
  <c r="BU126" i="57"/>
  <c r="BH116" i="57"/>
  <c r="BH91" i="57"/>
  <c r="BH83" i="57"/>
  <c r="BV79" i="57"/>
  <c r="BX106" i="57"/>
  <c r="BX98" i="57"/>
  <c r="BN58" i="57"/>
  <c r="BO63" i="57"/>
  <c r="BP61" i="57"/>
  <c r="BO59" i="57"/>
  <c r="BN56" i="57"/>
  <c r="BM57" i="57"/>
  <c r="BW56" i="57"/>
  <c r="BH48" i="57"/>
  <c r="BH44" i="57"/>
  <c r="BN33" i="57"/>
  <c r="BO50" i="57"/>
  <c r="BO46" i="57"/>
  <c r="BO31" i="57"/>
  <c r="BP30" i="57"/>
  <c r="BH30" i="57"/>
  <c r="BO29" i="57"/>
  <c r="BO26" i="57"/>
  <c r="BO25" i="57"/>
  <c r="BO24" i="57"/>
  <c r="BO23" i="57"/>
  <c r="AZ20" i="57"/>
  <c r="BE20" i="57" s="1"/>
  <c r="BJ20" i="57" s="1"/>
  <c r="BQ12" i="57"/>
  <c r="BN10" i="57"/>
  <c r="BH121" i="57"/>
  <c r="BM135" i="57"/>
  <c r="BM129" i="57"/>
  <c r="BM125" i="57"/>
  <c r="BO115" i="57"/>
  <c r="BO114" i="57"/>
  <c r="BH86" i="57"/>
  <c r="BH74" i="57"/>
  <c r="AY73" i="57"/>
  <c r="BD73" i="57" s="1"/>
  <c r="BI73" i="57" s="1"/>
  <c r="BY68" i="57"/>
  <c r="AZ69" i="57"/>
  <c r="BE69" i="57" s="1"/>
  <c r="BJ69" i="57" s="1"/>
  <c r="BB65" i="57"/>
  <c r="BG65" i="57" s="1"/>
  <c r="BL65" i="57" s="1"/>
  <c r="BA65" i="57"/>
  <c r="BF65" i="57" s="1"/>
  <c r="BK65" i="57" s="1"/>
  <c r="BO54" i="57"/>
  <c r="BO53" i="57"/>
  <c r="BH49" i="57"/>
  <c r="BH45" i="57"/>
  <c r="BM36" i="57"/>
  <c r="BH27" i="57"/>
  <c r="AY9" i="57"/>
  <c r="BD9" i="57" s="1"/>
  <c r="BI9" i="57" s="1"/>
  <c r="BU6" i="57" s="1"/>
  <c r="BH11" i="57"/>
  <c r="BX119" i="57"/>
  <c r="BN129" i="57"/>
  <c r="BH115" i="57"/>
  <c r="BO97" i="57"/>
  <c r="BO119" i="57"/>
  <c r="BN111" i="57"/>
  <c r="BQ98" i="57"/>
  <c r="BM117" i="57"/>
  <c r="BP93" i="57"/>
  <c r="BM85" i="57"/>
  <c r="BO91" i="57"/>
  <c r="BO86" i="57"/>
  <c r="BO82" i="57"/>
  <c r="BW79" i="57"/>
  <c r="BO78" i="57"/>
  <c r="BO74" i="57"/>
  <c r="BQ106" i="57"/>
  <c r="BQ102" i="57"/>
  <c r="BQ96" i="57"/>
  <c r="BQ87" i="57"/>
  <c r="BM60" i="57"/>
  <c r="AY72" i="57"/>
  <c r="BD72" i="57" s="1"/>
  <c r="BI72" i="57" s="1"/>
  <c r="BU70" i="57" s="1"/>
  <c r="AX72" i="57"/>
  <c r="BC72" i="57" s="1"/>
  <c r="BB66" i="57"/>
  <c r="BG66" i="57" s="1"/>
  <c r="BL66" i="57" s="1"/>
  <c r="BA66" i="57"/>
  <c r="BF66" i="57" s="1"/>
  <c r="BK66" i="57" s="1"/>
  <c r="BQ64" i="57"/>
  <c r="BM52" i="57"/>
  <c r="BH50" i="57"/>
  <c r="BH46" i="57"/>
  <c r="AY41" i="57"/>
  <c r="BD41" i="57" s="1"/>
  <c r="BI41" i="57" s="1"/>
  <c r="BB41" i="57"/>
  <c r="BG41" i="57" s="1"/>
  <c r="BL41" i="57" s="1"/>
  <c r="BA41" i="57"/>
  <c r="BF41" i="57" s="1"/>
  <c r="BK41" i="57" s="1"/>
  <c r="BO49" i="57"/>
  <c r="BO45" i="57"/>
  <c r="BP37" i="57"/>
  <c r="BN31" i="57"/>
  <c r="BP36" i="57"/>
  <c r="BO30" i="57"/>
  <c r="BA34" i="57"/>
  <c r="BF34" i="57" s="1"/>
  <c r="BK34" i="57" s="1"/>
  <c r="BH26" i="57"/>
  <c r="BH25" i="57"/>
  <c r="BH24" i="57"/>
  <c r="BN8" i="57"/>
  <c r="BQ6" i="57"/>
  <c r="BQ15" i="57"/>
  <c r="BH14" i="57"/>
  <c r="BH7" i="57"/>
  <c r="BN120" i="57"/>
  <c r="BN133" i="57"/>
  <c r="BH138" i="57"/>
  <c r="BH132" i="57"/>
  <c r="BH127" i="57"/>
  <c r="BH123" i="57"/>
  <c r="BH111" i="57"/>
  <c r="BQ93" i="57"/>
  <c r="BO85" i="57"/>
  <c r="BW82" i="57"/>
  <c r="BO81" i="57"/>
  <c r="BO77" i="57"/>
  <c r="BO107" i="57"/>
  <c r="BO103" i="57"/>
  <c r="BO99" i="57"/>
  <c r="BI89" i="57"/>
  <c r="BU79" i="57" s="1"/>
  <c r="BM84" i="57"/>
  <c r="BM76" i="57"/>
  <c r="BO92" i="57"/>
  <c r="BO88" i="57"/>
  <c r="BO62" i="57"/>
  <c r="BP60" i="57"/>
  <c r="BO55" i="57"/>
  <c r="BO56" i="57"/>
  <c r="BV56" i="57"/>
  <c r="BQ52" i="57"/>
  <c r="AZ40" i="57"/>
  <c r="BE40" i="57" s="1"/>
  <c r="BJ40" i="57" s="1"/>
  <c r="BB40" i="57"/>
  <c r="BG40" i="57" s="1"/>
  <c r="BL40" i="57" s="1"/>
  <c r="BA40" i="57"/>
  <c r="BF40" i="57" s="1"/>
  <c r="BK40" i="57" s="1"/>
  <c r="AX42" i="57"/>
  <c r="BC42" i="57" s="1"/>
  <c r="BA42" i="57"/>
  <c r="BF42" i="57" s="1"/>
  <c r="BK42" i="57" s="1"/>
  <c r="BW41" i="57" s="1"/>
  <c r="BQ39" i="57"/>
  <c r="BA32" i="57"/>
  <c r="BF32" i="57" s="1"/>
  <c r="BK32" i="57" s="1"/>
  <c r="BO28" i="57"/>
  <c r="BN27" i="57"/>
  <c r="BH12" i="57"/>
  <c r="BW119" i="57"/>
  <c r="BN132" i="57"/>
  <c r="BT98" i="57"/>
  <c r="BP121" i="57"/>
  <c r="BM116" i="57"/>
  <c r="BO111" i="57"/>
  <c r="BM91" i="57"/>
  <c r="BM83" i="57"/>
  <c r="BH75" i="57"/>
  <c r="BO90" i="57"/>
  <c r="BO84" i="57"/>
  <c r="BO80" i="57"/>
  <c r="BO76" i="57"/>
  <c r="BQ107" i="57"/>
  <c r="BQ103" i="57"/>
  <c r="BQ99" i="57"/>
  <c r="BH62" i="57"/>
  <c r="BH55" i="57"/>
  <c r="AZ70" i="57"/>
  <c r="BE70" i="57" s="1"/>
  <c r="BJ70" i="57" s="1"/>
  <c r="BB70" i="57"/>
  <c r="BG70" i="57" s="1"/>
  <c r="BL70" i="57" s="1"/>
  <c r="BA70" i="57"/>
  <c r="BF70" i="57" s="1"/>
  <c r="BK70" i="57" s="1"/>
  <c r="BQ61" i="57"/>
  <c r="BH56" i="57"/>
  <c r="BO71" i="57"/>
  <c r="BM51" i="57"/>
  <c r="BQ49" i="57"/>
  <c r="BQ45" i="57"/>
  <c r="BO37" i="57"/>
  <c r="BB38" i="57"/>
  <c r="BG38" i="57" s="1"/>
  <c r="BL38" i="57" s="1"/>
  <c r="AZ38" i="57"/>
  <c r="BE38" i="57" s="1"/>
  <c r="BJ38" i="57" s="1"/>
  <c r="BY38" i="57"/>
  <c r="BQ36" i="57"/>
  <c r="BN26" i="57"/>
  <c r="BN25" i="57"/>
  <c r="BN24" i="57"/>
  <c r="BN23" i="57"/>
  <c r="AZ16" i="57"/>
  <c r="BE16" i="57" s="1"/>
  <c r="BJ16" i="57" s="1"/>
  <c r="BB16" i="57"/>
  <c r="BG16" i="57" s="1"/>
  <c r="BL16" i="57" s="1"/>
  <c r="BO8" i="57"/>
  <c r="BO6" i="57"/>
  <c r="BM121" i="57"/>
  <c r="BX125" i="57"/>
  <c r="BQ116" i="57"/>
  <c r="BO117" i="57"/>
  <c r="BN112" i="57"/>
  <c r="BX82" i="57"/>
  <c r="BN94" i="57"/>
  <c r="BM86" i="57"/>
  <c r="BH78" i="57"/>
  <c r="BM74" i="57"/>
  <c r="BH88" i="57"/>
  <c r="BH87" i="57"/>
  <c r="BN62" i="57"/>
  <c r="BH58" i="57"/>
  <c r="BQ55" i="57"/>
  <c r="AZ73" i="57"/>
  <c r="BE73" i="57" s="1"/>
  <c r="BJ73" i="57" s="1"/>
  <c r="AZ68" i="57"/>
  <c r="BE68" i="57" s="1"/>
  <c r="BJ68" i="57" s="1"/>
  <c r="BV66" i="57" s="1"/>
  <c r="BB68" i="57"/>
  <c r="BG68" i="57" s="1"/>
  <c r="BL68" i="57" s="1"/>
  <c r="BX66" i="57" s="1"/>
  <c r="BA68" i="57"/>
  <c r="BF68" i="57" s="1"/>
  <c r="BK68" i="57" s="1"/>
  <c r="BW66" i="57" s="1"/>
  <c r="BH64" i="57"/>
  <c r="BM59" i="57"/>
  <c r="BP56" i="57"/>
  <c r="AY69" i="57"/>
  <c r="BD69" i="57" s="1"/>
  <c r="BI69" i="57" s="1"/>
  <c r="BP52" i="57"/>
  <c r="BQ51" i="57"/>
  <c r="BX56" i="57"/>
  <c r="BQ50" i="57"/>
  <c r="BQ46" i="57"/>
  <c r="BH37" i="57"/>
  <c r="BI28" i="57"/>
  <c r="BU23" i="57" s="1"/>
  <c r="AX35" i="57"/>
  <c r="BC35" i="57" s="1"/>
  <c r="BB35" i="57"/>
  <c r="BG35" i="57" s="1"/>
  <c r="BL35" i="57" s="1"/>
  <c r="BY35" i="57"/>
  <c r="BH13" i="57"/>
  <c r="BO13" i="57"/>
  <c r="BH15" i="57"/>
  <c r="BY9" i="57"/>
  <c r="BM11" i="57"/>
  <c r="BP105" i="57" l="1"/>
  <c r="BS105" i="57" s="1"/>
  <c r="CA105" i="57" s="1"/>
  <c r="BS130" i="57"/>
  <c r="CA130" i="57" s="1"/>
  <c r="BS125" i="57"/>
  <c r="BS15" i="57"/>
  <c r="CA15" i="57" s="1"/>
  <c r="BT134" i="57"/>
  <c r="BY134" i="57" s="1"/>
  <c r="CA134" i="57" s="1"/>
  <c r="BV40" i="57"/>
  <c r="BS44" i="57"/>
  <c r="CA44" i="57" s="1"/>
  <c r="BS100" i="57"/>
  <c r="CA100" i="57" s="1"/>
  <c r="BS127" i="57"/>
  <c r="CA127" i="57" s="1"/>
  <c r="BS11" i="57"/>
  <c r="CA11" i="57" s="1"/>
  <c r="BS115" i="57"/>
  <c r="CA115" i="57" s="1"/>
  <c r="BS92" i="57"/>
  <c r="CA92" i="57" s="1"/>
  <c r="BS28" i="57"/>
  <c r="CA28" i="57" s="1"/>
  <c r="BS54" i="57"/>
  <c r="CA54" i="57" s="1"/>
  <c r="BS108" i="57"/>
  <c r="CA108" i="57" s="1"/>
  <c r="BS128" i="57"/>
  <c r="CA128" i="57" s="1"/>
  <c r="BS110" i="57"/>
  <c r="CA110" i="57" s="1"/>
  <c r="BS123" i="57"/>
  <c r="CA123" i="57" s="1"/>
  <c r="BS124" i="57"/>
  <c r="CA124" i="57" s="1"/>
  <c r="BS50" i="57"/>
  <c r="CA50" i="57" s="1"/>
  <c r="BS75" i="57"/>
  <c r="CA75" i="57" s="1"/>
  <c r="BS91" i="57"/>
  <c r="CA91" i="57" s="1"/>
  <c r="BS88" i="57"/>
  <c r="CA88" i="57" s="1"/>
  <c r="BS89" i="57"/>
  <c r="CA89" i="57" s="1"/>
  <c r="BS48" i="57"/>
  <c r="CA48" i="57" s="1"/>
  <c r="BS138" i="57"/>
  <c r="CA138" i="57" s="1"/>
  <c r="BS14" i="57"/>
  <c r="CA14" i="57" s="1"/>
  <c r="BS64" i="57"/>
  <c r="CA64" i="57" s="1"/>
  <c r="BS55" i="57"/>
  <c r="CA55" i="57" s="1"/>
  <c r="BS29" i="57"/>
  <c r="CA29" i="57" s="1"/>
  <c r="BS58" i="57"/>
  <c r="CA58" i="57" s="1"/>
  <c r="BS87" i="57"/>
  <c r="CA87" i="57" s="1"/>
  <c r="BS59" i="57"/>
  <c r="CA59" i="57" s="1"/>
  <c r="BS25" i="57"/>
  <c r="CA25" i="57" s="1"/>
  <c r="BT126" i="57"/>
  <c r="BY126" i="57" s="1"/>
  <c r="BS31" i="57"/>
  <c r="CA31" i="57" s="1"/>
  <c r="BS13" i="57"/>
  <c r="CA13" i="57" s="1"/>
  <c r="BS133" i="57"/>
  <c r="CA133" i="57" s="1"/>
  <c r="BX40" i="57"/>
  <c r="BS78" i="57"/>
  <c r="CA78" i="57" s="1"/>
  <c r="BS33" i="57"/>
  <c r="CA33" i="57" s="1"/>
  <c r="BO41" i="57"/>
  <c r="BN35" i="57"/>
  <c r="BS37" i="57"/>
  <c r="CA37" i="57" s="1"/>
  <c r="BO73" i="57"/>
  <c r="BS27" i="57"/>
  <c r="CA27" i="57" s="1"/>
  <c r="BS43" i="57"/>
  <c r="CA43" i="57" s="1"/>
  <c r="BO66" i="57"/>
  <c r="BS47" i="57"/>
  <c r="CA47" i="57" s="1"/>
  <c r="BS122" i="57"/>
  <c r="CA122" i="57" s="1"/>
  <c r="BS12" i="57"/>
  <c r="CA12" i="57" s="1"/>
  <c r="BS101" i="57"/>
  <c r="CA101" i="57" s="1"/>
  <c r="BS46" i="57"/>
  <c r="CA46" i="57" s="1"/>
  <c r="BW69" i="57"/>
  <c r="BY98" i="57"/>
  <c r="BO20" i="57"/>
  <c r="BS7" i="57"/>
  <c r="CA7" i="57" s="1"/>
  <c r="BS113" i="57"/>
  <c r="CA113" i="57" s="1"/>
  <c r="BS126" i="57"/>
  <c r="BS121" i="57"/>
  <c r="CA121" i="57" s="1"/>
  <c r="BS26" i="57"/>
  <c r="CA26" i="57" s="1"/>
  <c r="BW32" i="57"/>
  <c r="BS96" i="57"/>
  <c r="CA96" i="57" s="1"/>
  <c r="BS57" i="57"/>
  <c r="CA57" i="57" s="1"/>
  <c r="BS63" i="57"/>
  <c r="CA63" i="57" s="1"/>
  <c r="BS79" i="57"/>
  <c r="BX20" i="57"/>
  <c r="BS86" i="57"/>
  <c r="CA86" i="57" s="1"/>
  <c r="BS71" i="57"/>
  <c r="CA71" i="57" s="1"/>
  <c r="BX69" i="57"/>
  <c r="BS132" i="57"/>
  <c r="CA132" i="57" s="1"/>
  <c r="BS81" i="57"/>
  <c r="CA81" i="57" s="1"/>
  <c r="BS30" i="57"/>
  <c r="CA30" i="57" s="1"/>
  <c r="BU40" i="57"/>
  <c r="BS114" i="57"/>
  <c r="CA114" i="57" s="1"/>
  <c r="BS135" i="57"/>
  <c r="CA135" i="57" s="1"/>
  <c r="BT82" i="57"/>
  <c r="BY82" i="57" s="1"/>
  <c r="BS67" i="57"/>
  <c r="CA67" i="57" s="1"/>
  <c r="BS62" i="57"/>
  <c r="CA62" i="57" s="1"/>
  <c r="BS74" i="57"/>
  <c r="CA74" i="57" s="1"/>
  <c r="BS94" i="57"/>
  <c r="CA94" i="57" s="1"/>
  <c r="BS24" i="57"/>
  <c r="CA24" i="57" s="1"/>
  <c r="BS83" i="57"/>
  <c r="CA83" i="57" s="1"/>
  <c r="BS39" i="57"/>
  <c r="CA39" i="57" s="1"/>
  <c r="BS82" i="57"/>
  <c r="BS136" i="57"/>
  <c r="CA136" i="57" s="1"/>
  <c r="BS139" i="57"/>
  <c r="CA139" i="57" s="1"/>
  <c r="BS104" i="57"/>
  <c r="CA104" i="57" s="1"/>
  <c r="BM95" i="57"/>
  <c r="BP9" i="57"/>
  <c r="BN41" i="57"/>
  <c r="BP40" i="57"/>
  <c r="BP34" i="57"/>
  <c r="BP41" i="57"/>
  <c r="BV69" i="57"/>
  <c r="BO35" i="57"/>
  <c r="BS56" i="57"/>
  <c r="BP70" i="57"/>
  <c r="BS107" i="57"/>
  <c r="CA107" i="57" s="1"/>
  <c r="BQ41" i="57"/>
  <c r="BP66" i="57"/>
  <c r="BP65" i="57"/>
  <c r="BM69" i="57"/>
  <c r="BM70" i="57"/>
  <c r="BS111" i="57"/>
  <c r="CA111" i="57" s="1"/>
  <c r="BW20" i="57"/>
  <c r="BQ20" i="57"/>
  <c r="BM38" i="57"/>
  <c r="BQ35" i="57"/>
  <c r="BM42" i="57"/>
  <c r="BS103" i="57"/>
  <c r="CA103" i="57" s="1"/>
  <c r="BS45" i="57"/>
  <c r="CA45" i="57" s="1"/>
  <c r="BM72" i="57"/>
  <c r="BO34" i="57"/>
  <c r="BO72" i="57"/>
  <c r="BN16" i="57"/>
  <c r="BS80" i="57"/>
  <c r="CA80" i="57" s="1"/>
  <c r="BS77" i="57"/>
  <c r="CA77" i="57" s="1"/>
  <c r="BP38" i="57"/>
  <c r="BS8" i="57"/>
  <c r="CA8" i="57" s="1"/>
  <c r="BS49" i="57"/>
  <c r="CA49" i="57" s="1"/>
  <c r="BS85" i="57"/>
  <c r="CA85" i="57" s="1"/>
  <c r="BS36" i="57"/>
  <c r="CA36" i="57" s="1"/>
  <c r="BS61" i="57"/>
  <c r="CA61" i="57" s="1"/>
  <c r="BS10" i="57"/>
  <c r="CA10" i="57" s="1"/>
  <c r="BS90" i="57"/>
  <c r="CA90" i="57" s="1"/>
  <c r="BN68" i="57"/>
  <c r="BV20" i="57"/>
  <c r="BM40" i="57"/>
  <c r="BM41" i="57"/>
  <c r="BP68" i="57"/>
  <c r="BO16" i="57"/>
  <c r="BS51" i="57"/>
  <c r="CA51" i="57" s="1"/>
  <c r="BS116" i="57"/>
  <c r="CA116" i="57" s="1"/>
  <c r="BS76" i="57"/>
  <c r="CA76" i="57" s="1"/>
  <c r="BS52" i="57"/>
  <c r="CA52" i="57" s="1"/>
  <c r="BS60" i="57"/>
  <c r="CA60" i="57" s="1"/>
  <c r="BN9" i="57"/>
  <c r="BS129" i="57"/>
  <c r="CA129" i="57" s="1"/>
  <c r="BX32" i="57"/>
  <c r="BM73" i="57"/>
  <c r="BN38" i="57"/>
  <c r="BS84" i="57"/>
  <c r="CA84" i="57" s="1"/>
  <c r="BS117" i="57"/>
  <c r="CA117" i="57" s="1"/>
  <c r="BS93" i="57"/>
  <c r="CA93" i="57" s="1"/>
  <c r="BS53" i="57"/>
  <c r="CA53" i="57" s="1"/>
  <c r="BS112" i="57"/>
  <c r="CA112" i="57" s="1"/>
  <c r="BH35" i="57"/>
  <c r="BW40" i="57"/>
  <c r="BW65" i="57"/>
  <c r="BH72" i="57"/>
  <c r="BT70" i="57" s="1"/>
  <c r="BY70" i="57" s="1"/>
  <c r="BO69" i="57"/>
  <c r="BN73" i="57"/>
  <c r="BT120" i="57"/>
  <c r="BY120" i="57" s="1"/>
  <c r="BV16" i="57"/>
  <c r="BN42" i="57"/>
  <c r="BO95" i="57"/>
  <c r="BQ34" i="57"/>
  <c r="BQ72" i="57"/>
  <c r="BO9" i="57"/>
  <c r="BH69" i="57"/>
  <c r="BP73" i="57"/>
  <c r="BN20" i="57"/>
  <c r="BT56" i="57"/>
  <c r="BY56" i="57" s="1"/>
  <c r="BN95" i="57"/>
  <c r="BS109" i="57"/>
  <c r="CA109" i="57" s="1"/>
  <c r="BQ9" i="57"/>
  <c r="BP69" i="57"/>
  <c r="BP20" i="57"/>
  <c r="BN70" i="57"/>
  <c r="BO32" i="57"/>
  <c r="BO42" i="57"/>
  <c r="BN40" i="57"/>
  <c r="BQ95" i="57"/>
  <c r="BM34" i="57"/>
  <c r="BN66" i="57"/>
  <c r="BM35" i="57"/>
  <c r="BQ16" i="57"/>
  <c r="BQ38" i="57"/>
  <c r="BQ70" i="57"/>
  <c r="BP32" i="57"/>
  <c r="BT73" i="57"/>
  <c r="BY73" i="57" s="1"/>
  <c r="BH9" i="57"/>
  <c r="BT6" i="57" s="1"/>
  <c r="BY6" i="57" s="1"/>
  <c r="BU16" i="57"/>
  <c r="BT125" i="57"/>
  <c r="BY125" i="57" s="1"/>
  <c r="BH68" i="57"/>
  <c r="BT66" i="57" s="1"/>
  <c r="BY66" i="57" s="1"/>
  <c r="BU69" i="57"/>
  <c r="BT79" i="57"/>
  <c r="BY79" i="57" s="1"/>
  <c r="BH34" i="57"/>
  <c r="BV65" i="57"/>
  <c r="BN69" i="57"/>
  <c r="BQ68" i="57"/>
  <c r="BO38" i="57"/>
  <c r="BO70" i="57"/>
  <c r="BH42" i="57"/>
  <c r="BT41" i="57" s="1"/>
  <c r="BY41" i="57" s="1"/>
  <c r="BQ40" i="57"/>
  <c r="BT23" i="57"/>
  <c r="BY23" i="57" s="1"/>
  <c r="BQ66" i="57"/>
  <c r="BN72" i="57"/>
  <c r="BQ65" i="57"/>
  <c r="BM32" i="57"/>
  <c r="BQ42" i="57"/>
  <c r="BH95" i="57"/>
  <c r="BV32" i="57"/>
  <c r="BP72" i="57"/>
  <c r="BM9" i="57"/>
  <c r="BH73" i="57"/>
  <c r="BP16" i="57"/>
  <c r="BY106" i="57"/>
  <c r="BN32" i="57"/>
  <c r="BP95" i="57"/>
  <c r="BS102" i="57"/>
  <c r="CA102" i="57" s="1"/>
  <c r="BP35" i="57"/>
  <c r="BQ69" i="57"/>
  <c r="BM68" i="57"/>
  <c r="BQ73" i="57"/>
  <c r="BX16" i="57"/>
  <c r="BH38" i="57"/>
  <c r="BH70" i="57"/>
  <c r="BQ32" i="57"/>
  <c r="BH40" i="57"/>
  <c r="BN34" i="57"/>
  <c r="BH41" i="57"/>
  <c r="BM66" i="57"/>
  <c r="BU20" i="57"/>
  <c r="BO68" i="57"/>
  <c r="BP42" i="57"/>
  <c r="BO40" i="57"/>
  <c r="BS99" i="57"/>
  <c r="CA99" i="57" s="1"/>
  <c r="BX65" i="57"/>
  <c r="BH32" i="57"/>
  <c r="BW16" i="57"/>
  <c r="BU32" i="57"/>
  <c r="BH66" i="57"/>
  <c r="CA125" i="57" l="1"/>
  <c r="CA79" i="57"/>
  <c r="BT40" i="57"/>
  <c r="BY40" i="57" s="1"/>
  <c r="BT69" i="57"/>
  <c r="BY69" i="57" s="1"/>
  <c r="CA126" i="57"/>
  <c r="BS95" i="57"/>
  <c r="CA95" i="57" s="1"/>
  <c r="BS66" i="57"/>
  <c r="CA66" i="57" s="1"/>
  <c r="BT32" i="57"/>
  <c r="BY32" i="57" s="1"/>
  <c r="CA82" i="57"/>
  <c r="CA56" i="57"/>
  <c r="BS41" i="57"/>
  <c r="CA41" i="57" s="1"/>
  <c r="BS42" i="57"/>
  <c r="CA42" i="57" s="1"/>
  <c r="BS70" i="57"/>
  <c r="CA70" i="57" s="1"/>
  <c r="BS32" i="57"/>
  <c r="BS38" i="57"/>
  <c r="CA38" i="57" s="1"/>
  <c r="BS40" i="57"/>
  <c r="BS73" i="57"/>
  <c r="CA73" i="57" s="1"/>
  <c r="BS9" i="57"/>
  <c r="CA9" i="57" s="1"/>
  <c r="BS35" i="57"/>
  <c r="CA35" i="57" s="1"/>
  <c r="BS68" i="57"/>
  <c r="CA68" i="57" s="1"/>
  <c r="BS72" i="57"/>
  <c r="CA72" i="57" s="1"/>
  <c r="BS34" i="57"/>
  <c r="CA34" i="57" s="1"/>
  <c r="BS69" i="57"/>
  <c r="CA69" i="57" l="1"/>
  <c r="CA40" i="57"/>
  <c r="CA32" i="57"/>
  <c r="AD133" i="58" l="1"/>
  <c r="AE133" i="58" s="1"/>
  <c r="AF133" i="58" s="1"/>
  <c r="A133" i="58" s="1"/>
  <c r="AD74" i="58"/>
  <c r="AE74" i="58" s="1"/>
  <c r="AF74" i="58" s="1"/>
  <c r="A74" i="58" s="1"/>
  <c r="AD25" i="58"/>
  <c r="AE25" i="58" s="1"/>
  <c r="AF25" i="58" s="1"/>
  <c r="A25" i="58" s="1"/>
  <c r="AD101" i="58"/>
  <c r="AE101" i="58" s="1"/>
  <c r="AF101" i="58" s="1"/>
  <c r="A101" i="58" s="1"/>
  <c r="AD72" i="58"/>
  <c r="AE72" i="58" s="1"/>
  <c r="AF72" i="58" s="1"/>
  <c r="A72" i="58" s="1"/>
  <c r="AD60" i="58"/>
  <c r="AE60" i="58" s="1"/>
  <c r="AF60" i="58" s="1"/>
  <c r="A60" i="58" s="1"/>
  <c r="AD51" i="58"/>
  <c r="AE51" i="58" s="1"/>
  <c r="AF51" i="58" s="1"/>
  <c r="A51" i="58" s="1"/>
  <c r="AD43" i="58"/>
  <c r="AE43" i="58" s="1"/>
  <c r="AF43" i="58" s="1"/>
  <c r="A43" i="58" s="1"/>
  <c r="AD33" i="58"/>
  <c r="AE33" i="58" s="1"/>
  <c r="AF33" i="58" s="1"/>
  <c r="A33" i="58" s="1"/>
  <c r="AD24" i="58"/>
  <c r="AE24" i="58" s="1"/>
  <c r="AF24" i="58" s="1"/>
  <c r="A24" i="58" s="1"/>
  <c r="AD13" i="58"/>
  <c r="AE13" i="58" s="1"/>
  <c r="AF13" i="58" s="1"/>
  <c r="A13" i="58" s="1"/>
  <c r="AD130" i="58"/>
  <c r="AE130" i="58" s="1"/>
  <c r="AF130" i="58" s="1"/>
  <c r="A130" i="58" s="1"/>
  <c r="AD117" i="58"/>
  <c r="AE117" i="58" s="1"/>
  <c r="AF117" i="58" s="1"/>
  <c r="A117" i="58" s="1"/>
  <c r="AD100" i="58"/>
  <c r="AE100" i="58" s="1"/>
  <c r="AF100" i="58" s="1"/>
  <c r="A100" i="58" s="1"/>
  <c r="AD90" i="58"/>
  <c r="AE90" i="58" s="1"/>
  <c r="AF90" i="58" s="1"/>
  <c r="A90" i="58" s="1"/>
  <c r="AD81" i="58"/>
  <c r="AE81" i="58" s="1"/>
  <c r="AF81" i="58" s="1"/>
  <c r="A81" i="58" s="1"/>
  <c r="AD71" i="58"/>
  <c r="AE71" i="58" s="1"/>
  <c r="AF71" i="58" s="1"/>
  <c r="A71" i="58" s="1"/>
  <c r="AD59" i="58"/>
  <c r="AE59" i="58" s="1"/>
  <c r="AF59" i="58" s="1"/>
  <c r="A59" i="58" s="1"/>
  <c r="AD50" i="58"/>
  <c r="AE50" i="58" s="1"/>
  <c r="AF50" i="58" s="1"/>
  <c r="A50" i="58" s="1"/>
  <c r="AD42" i="58"/>
  <c r="AE42" i="58" s="1"/>
  <c r="AF42" i="58" s="1"/>
  <c r="A42" i="58" s="1"/>
  <c r="AD22" i="58"/>
  <c r="AE22" i="58" s="1"/>
  <c r="AF22" i="58" s="1"/>
  <c r="A22" i="58" s="1"/>
  <c r="AD12" i="58"/>
  <c r="AE12" i="58" s="1"/>
  <c r="AF12" i="58" s="1"/>
  <c r="A12" i="58" s="1"/>
  <c r="AD92" i="58"/>
  <c r="AE92" i="58" s="1"/>
  <c r="AF92" i="58" s="1"/>
  <c r="A92" i="58" s="1"/>
  <c r="AD61" i="58"/>
  <c r="AE61" i="58" s="1"/>
  <c r="AF61" i="58" s="1"/>
  <c r="A61" i="58" s="1"/>
  <c r="AD132" i="58"/>
  <c r="AE132" i="58" s="1"/>
  <c r="AF132" i="58" s="1"/>
  <c r="A132" i="58" s="1"/>
  <c r="AD99" i="58"/>
  <c r="AE99" i="58" s="1"/>
  <c r="AF99" i="58" s="1"/>
  <c r="A99" i="58" s="1"/>
  <c r="AD68" i="58"/>
  <c r="AE68" i="58" s="1"/>
  <c r="AF68" i="58" s="1"/>
  <c r="A68" i="58" s="1"/>
  <c r="AD58" i="58"/>
  <c r="AE58" i="58" s="1"/>
  <c r="AF58" i="58" s="1"/>
  <c r="A58" i="58" s="1"/>
  <c r="AD49" i="58"/>
  <c r="AE49" i="58" s="1"/>
  <c r="AF49" i="58" s="1"/>
  <c r="A49" i="58" s="1"/>
  <c r="AD39" i="58"/>
  <c r="AE39" i="58" s="1"/>
  <c r="AF39" i="58" s="1"/>
  <c r="A39" i="58" s="1"/>
  <c r="AD30" i="58"/>
  <c r="AE30" i="58" s="1"/>
  <c r="AF30" i="58" s="1"/>
  <c r="A30" i="58" s="1"/>
  <c r="AD21" i="58"/>
  <c r="AE21" i="58" s="1"/>
  <c r="AF21" i="58" s="1"/>
  <c r="A21" i="58" s="1"/>
  <c r="AD11" i="58"/>
  <c r="AE11" i="58" s="1"/>
  <c r="AF11" i="58" s="1"/>
  <c r="A11" i="58" s="1"/>
  <c r="AD111" i="58"/>
  <c r="AE111" i="58" s="1"/>
  <c r="AF111" i="58" s="1"/>
  <c r="A111" i="58" s="1"/>
  <c r="AD52" i="58"/>
  <c r="AE52" i="58" s="1"/>
  <c r="AF52" i="58" s="1"/>
  <c r="A52" i="58" s="1"/>
  <c r="AD121" i="58"/>
  <c r="AE121" i="58" s="1"/>
  <c r="AF121" i="58" s="1"/>
  <c r="A121" i="58" s="1"/>
  <c r="AD116" i="58"/>
  <c r="AE116" i="58" s="1"/>
  <c r="AF116" i="58" s="1"/>
  <c r="A116" i="58" s="1"/>
  <c r="AD96" i="58"/>
  <c r="AE96" i="58" s="1"/>
  <c r="AF96" i="58" s="1"/>
  <c r="A96" i="58" s="1"/>
  <c r="AD57" i="58"/>
  <c r="AE57" i="58" s="1"/>
  <c r="AF57" i="58" s="1"/>
  <c r="A57" i="58" s="1"/>
  <c r="AD29" i="58"/>
  <c r="AE29" i="58" s="1"/>
  <c r="AF29" i="58" s="1"/>
  <c r="A29" i="58" s="1"/>
  <c r="AD10" i="58"/>
  <c r="AE10" i="58" s="1"/>
  <c r="AF10" i="58" s="1"/>
  <c r="A10" i="58" s="1"/>
  <c r="AD84" i="58"/>
  <c r="AE84" i="58" s="1"/>
  <c r="AF84" i="58" s="1"/>
  <c r="A84" i="58" s="1"/>
  <c r="AD44" i="58"/>
  <c r="AE44" i="58" s="1"/>
  <c r="AF44" i="58" s="1"/>
  <c r="A44" i="58" s="1"/>
  <c r="AD83" i="58"/>
  <c r="AE83" i="58" s="1"/>
  <c r="AF83" i="58" s="1"/>
  <c r="A83" i="58" s="1"/>
  <c r="AD139" i="58"/>
  <c r="AE139" i="58" s="1"/>
  <c r="AF139" i="58" s="1"/>
  <c r="A139" i="58" s="1"/>
  <c r="AD67" i="58"/>
  <c r="AE67" i="58" s="1"/>
  <c r="AF67" i="58" s="1"/>
  <c r="A67" i="58" s="1"/>
  <c r="AD38" i="58"/>
  <c r="AE38" i="58" s="1"/>
  <c r="AF38" i="58" s="1"/>
  <c r="A38" i="58" s="1"/>
  <c r="AD138" i="58"/>
  <c r="AE138" i="58" s="1"/>
  <c r="AF138" i="58" s="1"/>
  <c r="A138" i="58" s="1"/>
  <c r="AD114" i="58"/>
  <c r="AE114" i="58" s="1"/>
  <c r="AF114" i="58" s="1"/>
  <c r="A114" i="58" s="1"/>
  <c r="AD105" i="58"/>
  <c r="AE105" i="58" s="1"/>
  <c r="AF105" i="58" s="1"/>
  <c r="A105" i="58" s="1"/>
  <c r="AD95" i="58"/>
  <c r="AE95" i="58" s="1"/>
  <c r="AF95" i="58" s="1"/>
  <c r="A95" i="58" s="1"/>
  <c r="AD87" i="58"/>
  <c r="AE87" i="58" s="1"/>
  <c r="AF87" i="58" s="1"/>
  <c r="A87" i="58" s="1"/>
  <c r="AD77" i="58"/>
  <c r="AE77" i="58" s="1"/>
  <c r="AF77" i="58" s="1"/>
  <c r="A77" i="58" s="1"/>
  <c r="AD64" i="58"/>
  <c r="AE64" i="58" s="1"/>
  <c r="AF64" i="58" s="1"/>
  <c r="A64" i="58" s="1"/>
  <c r="AD55" i="58"/>
  <c r="AE55" i="58" s="1"/>
  <c r="AF55" i="58" s="1"/>
  <c r="A55" i="58" s="1"/>
  <c r="AD47" i="58"/>
  <c r="AE47" i="58" s="1"/>
  <c r="AF47" i="58" s="1"/>
  <c r="A47" i="58" s="1"/>
  <c r="AD37" i="58"/>
  <c r="AE37" i="58" s="1"/>
  <c r="AF37" i="58" s="1"/>
  <c r="A37" i="58" s="1"/>
  <c r="AD28" i="58"/>
  <c r="AE28" i="58" s="1"/>
  <c r="AF28" i="58" s="1"/>
  <c r="A28" i="58" s="1"/>
  <c r="AD18" i="58"/>
  <c r="AE18" i="58" s="1"/>
  <c r="AF18" i="58" s="1"/>
  <c r="A18" i="58" s="1"/>
  <c r="AD9" i="58"/>
  <c r="AE9" i="58" s="1"/>
  <c r="AF9" i="58" s="1"/>
  <c r="A9" i="58" s="1"/>
  <c r="AD122" i="58"/>
  <c r="AE122" i="58" s="1"/>
  <c r="AF122" i="58" s="1"/>
  <c r="A122" i="58" s="1"/>
  <c r="AD14" i="58"/>
  <c r="AE14" i="58" s="1"/>
  <c r="AF14" i="58" s="1"/>
  <c r="A14" i="58" s="1"/>
  <c r="AD91" i="58"/>
  <c r="AE91" i="58" s="1"/>
  <c r="AF91" i="58" s="1"/>
  <c r="A91" i="58" s="1"/>
  <c r="AD80" i="58"/>
  <c r="AE80" i="58" s="1"/>
  <c r="AF80" i="58" s="1"/>
  <c r="A80" i="58" s="1"/>
  <c r="AD115" i="58"/>
  <c r="AE115" i="58" s="1"/>
  <c r="AF115" i="58" s="1"/>
  <c r="A115" i="58" s="1"/>
  <c r="AD78" i="58"/>
  <c r="AE78" i="58" s="1"/>
  <c r="AF78" i="58" s="1"/>
  <c r="A78" i="58" s="1"/>
  <c r="AD19" i="58"/>
  <c r="AE19" i="58" s="1"/>
  <c r="AF19" i="58" s="1"/>
  <c r="A19" i="58" s="1"/>
  <c r="AD127" i="58"/>
  <c r="AE127" i="58" s="1"/>
  <c r="AF127" i="58" s="1"/>
  <c r="A127" i="58" s="1"/>
  <c r="AD136" i="58"/>
  <c r="AE136" i="58" s="1"/>
  <c r="AF136" i="58" s="1"/>
  <c r="A136" i="58" s="1"/>
  <c r="AD124" i="58"/>
  <c r="AE124" i="58" s="1"/>
  <c r="AF124" i="58" s="1"/>
  <c r="A124" i="58" s="1"/>
  <c r="AD113" i="58"/>
  <c r="AE113" i="58" s="1"/>
  <c r="AF113" i="58" s="1"/>
  <c r="A113" i="58" s="1"/>
  <c r="AD104" i="58"/>
  <c r="AE104" i="58" s="1"/>
  <c r="AF104" i="58" s="1"/>
  <c r="A104" i="58" s="1"/>
  <c r="AD94" i="58"/>
  <c r="AE94" i="58" s="1"/>
  <c r="AF94" i="58" s="1"/>
  <c r="A94" i="58" s="1"/>
  <c r="AD86" i="58"/>
  <c r="AE86" i="58" s="1"/>
  <c r="AF86" i="58" s="1"/>
  <c r="A86" i="58" s="1"/>
  <c r="AD76" i="58"/>
  <c r="AE76" i="58" s="1"/>
  <c r="AF76" i="58" s="1"/>
  <c r="A76" i="58" s="1"/>
  <c r="AD63" i="58"/>
  <c r="AE63" i="58" s="1"/>
  <c r="AF63" i="58" s="1"/>
  <c r="A63" i="58" s="1"/>
  <c r="AD54" i="58"/>
  <c r="AE54" i="58" s="1"/>
  <c r="AF54" i="58" s="1"/>
  <c r="A54" i="58" s="1"/>
  <c r="AD46" i="58"/>
  <c r="AE46" i="58" s="1"/>
  <c r="AF46" i="58" s="1"/>
  <c r="A46" i="58" s="1"/>
  <c r="AD36" i="58"/>
  <c r="AE36" i="58" s="1"/>
  <c r="AF36" i="58" s="1"/>
  <c r="A36" i="58" s="1"/>
  <c r="AD27" i="58"/>
  <c r="AE27" i="58" s="1"/>
  <c r="AF27" i="58" s="1"/>
  <c r="A27" i="58" s="1"/>
  <c r="AD17" i="58"/>
  <c r="AE17" i="58" s="1"/>
  <c r="AF17" i="58" s="1"/>
  <c r="A17" i="58" s="1"/>
  <c r="AD8" i="58"/>
  <c r="AE8" i="58" s="1"/>
  <c r="AF8" i="58" s="1"/>
  <c r="A8" i="58" s="1"/>
  <c r="AD102" i="58"/>
  <c r="AE102" i="58" s="1"/>
  <c r="AF102" i="58" s="1"/>
  <c r="A102" i="58" s="1"/>
  <c r="AD34" i="58"/>
  <c r="AE34" i="58" s="1"/>
  <c r="AF34" i="58" s="1"/>
  <c r="A34" i="58" s="1"/>
  <c r="AD129" i="58"/>
  <c r="AE129" i="58" s="1"/>
  <c r="AF129" i="58" s="1"/>
  <c r="A129" i="58" s="1"/>
  <c r="AD89" i="58"/>
  <c r="AE89" i="58" s="1"/>
  <c r="AF89" i="58" s="1"/>
  <c r="A89" i="58" s="1"/>
  <c r="AD128" i="58"/>
  <c r="AE128" i="58" s="1"/>
  <c r="AF128" i="58" s="1"/>
  <c r="A128" i="58" s="1"/>
  <c r="AD88" i="58"/>
  <c r="AE88" i="58" s="1"/>
  <c r="AF88" i="58" s="1"/>
  <c r="A88" i="58" s="1"/>
  <c r="AD48" i="58"/>
  <c r="AE48" i="58" s="1"/>
  <c r="AF48" i="58" s="1"/>
  <c r="A48" i="58" s="1"/>
  <c r="AD135" i="58"/>
  <c r="AE135" i="58" s="1"/>
  <c r="AF135" i="58" s="1"/>
  <c r="A135" i="58" s="1"/>
  <c r="AD123" i="58"/>
  <c r="AE123" i="58" s="1"/>
  <c r="AF123" i="58" s="1"/>
  <c r="A123" i="58" s="1"/>
  <c r="AD112" i="58"/>
  <c r="AE112" i="58" s="1"/>
  <c r="AF112" i="58" s="1"/>
  <c r="A112" i="58" s="1"/>
  <c r="AD103" i="58"/>
  <c r="AE103" i="58" s="1"/>
  <c r="AF103" i="58" s="1"/>
  <c r="A103" i="58" s="1"/>
  <c r="AD93" i="58"/>
  <c r="AE93" i="58" s="1"/>
  <c r="AF93" i="58" s="1"/>
  <c r="A93" i="58" s="1"/>
  <c r="AD85" i="58"/>
  <c r="AE85" i="58" s="1"/>
  <c r="AF85" i="58" s="1"/>
  <c r="A85" i="58" s="1"/>
  <c r="AD75" i="58"/>
  <c r="AE75" i="58" s="1"/>
  <c r="AF75" i="58" s="1"/>
  <c r="A75" i="58" s="1"/>
  <c r="AD62" i="58"/>
  <c r="AE62" i="58" s="1"/>
  <c r="AF62" i="58" s="1"/>
  <c r="A62" i="58" s="1"/>
  <c r="AD53" i="58"/>
  <c r="AE53" i="58" s="1"/>
  <c r="AF53" i="58" s="1"/>
  <c r="A53" i="58" s="1"/>
  <c r="AD45" i="58"/>
  <c r="AE45" i="58" s="1"/>
  <c r="AF45" i="58" s="1"/>
  <c r="A45" i="58" s="1"/>
  <c r="AD35" i="58"/>
  <c r="AE35" i="58" s="1"/>
  <c r="AF35" i="58" s="1"/>
  <c r="A35" i="58" s="1"/>
  <c r="AD26" i="58"/>
  <c r="AE26" i="58" s="1"/>
  <c r="AF26" i="58" s="1"/>
  <c r="A26" i="58" s="1"/>
  <c r="AD15" i="58"/>
  <c r="AE15" i="58" s="1"/>
  <c r="AF15" i="58" s="1"/>
  <c r="A15" i="58" s="1"/>
  <c r="AD7" i="58"/>
  <c r="AE7" i="58" s="1"/>
  <c r="AF7" i="58" s="1"/>
  <c r="A7" i="58" s="1"/>
  <c r="AD109" i="58"/>
  <c r="AE109" i="58" s="1"/>
  <c r="AF109" i="58" s="1"/>
  <c r="A109" i="58" s="1"/>
  <c r="AD110" i="58"/>
  <c r="AE110" i="58" s="1"/>
  <c r="AF110" i="58" s="1"/>
  <c r="A110" i="58" s="1"/>
  <c r="AD108" i="58"/>
  <c r="AE108" i="58" s="1"/>
  <c r="AF108" i="58" s="1"/>
  <c r="A108" i="58" s="1"/>
  <c r="AD107" i="58"/>
  <c r="AE107" i="58" s="1"/>
  <c r="AF107" i="58" s="1"/>
  <c r="A107" i="58" s="1"/>
  <c r="AD31" i="58"/>
  <c r="AE31" i="58" s="1"/>
  <c r="AF31" i="58" s="1"/>
  <c r="A31" i="58" s="1"/>
  <c r="O6" i="57" l="1"/>
  <c r="O23" i="57"/>
  <c r="P23" i="57"/>
  <c r="O32" i="57"/>
  <c r="P32" i="57"/>
  <c r="O41" i="57"/>
  <c r="P41" i="57"/>
  <c r="O56" i="57"/>
  <c r="P56" i="57"/>
  <c r="O66" i="57"/>
  <c r="P66" i="57"/>
  <c r="O70" i="57"/>
  <c r="P70" i="57"/>
  <c r="O73" i="57"/>
  <c r="P73" i="57"/>
  <c r="O82" i="57"/>
  <c r="P82" i="57"/>
  <c r="O98" i="57"/>
  <c r="P98" i="57"/>
  <c r="O106" i="57"/>
  <c r="AY106" i="57" s="1"/>
  <c r="BN106" i="57" s="1"/>
  <c r="P106" i="57"/>
  <c r="O120" i="57"/>
  <c r="P120" i="57"/>
  <c r="O126" i="57"/>
  <c r="P126" i="57"/>
  <c r="O134" i="57"/>
  <c r="P134" i="57"/>
  <c r="N98" i="57"/>
  <c r="M98" i="58" l="1"/>
  <c r="M98" i="57"/>
  <c r="N97" i="57"/>
  <c r="AX98" i="57"/>
  <c r="AT65" i="57"/>
  <c r="AT97" i="57"/>
  <c r="BD106" i="57"/>
  <c r="BI106" i="57" s="1"/>
  <c r="BU97" i="57" s="1"/>
  <c r="AS65" i="57"/>
  <c r="AS97" i="57"/>
  <c r="BC106" i="57"/>
  <c r="O125" i="57"/>
  <c r="O119" i="57"/>
  <c r="O40" i="57"/>
  <c r="P119" i="57"/>
  <c r="P40" i="57"/>
  <c r="P20" i="57" s="1"/>
  <c r="P125" i="57"/>
  <c r="O20" i="57"/>
  <c r="P79" i="57"/>
  <c r="P69" i="57" s="1"/>
  <c r="O79" i="57"/>
  <c r="O69" i="57" s="1"/>
  <c r="P6" i="57"/>
  <c r="BC98" i="57" l="1"/>
  <c r="BM98" i="57"/>
  <c r="M97" i="58"/>
  <c r="M97" i="57"/>
  <c r="AD98" i="58"/>
  <c r="AE98" i="58" s="1"/>
  <c r="AF98" i="58" s="1"/>
  <c r="A98" i="58" s="1"/>
  <c r="O65" i="57"/>
  <c r="AY65" i="57" s="1"/>
  <c r="BD65" i="57" s="1"/>
  <c r="BI65" i="57" s="1"/>
  <c r="AY97" i="57"/>
  <c r="BD97" i="57" s="1"/>
  <c r="BI97" i="57" s="1"/>
  <c r="BU65" i="57" s="1"/>
  <c r="AD106" i="58"/>
  <c r="AE106" i="58" s="1"/>
  <c r="AF106" i="58" s="1"/>
  <c r="A106" i="58" s="1"/>
  <c r="BH106" i="57"/>
  <c r="BS106" i="57"/>
  <c r="CA106" i="57" s="1"/>
  <c r="AX97" i="57"/>
  <c r="BC97" i="57" s="1"/>
  <c r="P16" i="57"/>
  <c r="P5" i="57" s="1"/>
  <c r="P65" i="57"/>
  <c r="AZ65" i="57" s="1"/>
  <c r="O16" i="57"/>
  <c r="O5" i="57" s="1"/>
  <c r="O118" i="57"/>
  <c r="BH98" i="57" l="1"/>
  <c r="BT97" i="57" s="1"/>
  <c r="BY97" i="57" s="1"/>
  <c r="BS98" i="57"/>
  <c r="CA98" i="57" s="1"/>
  <c r="BN65" i="57"/>
  <c r="BN97" i="57"/>
  <c r="BM97" i="57"/>
  <c r="BH97" i="57"/>
  <c r="P118" i="57"/>
  <c r="BE65" i="57"/>
  <c r="BJ65" i="57" s="1"/>
  <c r="BO65" i="57"/>
  <c r="A115" i="57"/>
  <c r="A138" i="57"/>
  <c r="A109" i="57"/>
  <c r="A107" i="57"/>
  <c r="A117" i="57"/>
  <c r="A63" i="57"/>
  <c r="P131" i="57"/>
  <c r="O131" i="57"/>
  <c r="O137" i="57" s="1"/>
  <c r="O140" i="57" s="1"/>
  <c r="A30" i="57"/>
  <c r="A111" i="57"/>
  <c r="A124" i="57"/>
  <c r="A93" i="57"/>
  <c r="A9" i="57"/>
  <c r="A59" i="57"/>
  <c r="A21" i="57"/>
  <c r="A83" i="57"/>
  <c r="A37" i="57"/>
  <c r="A130" i="57"/>
  <c r="A123" i="57"/>
  <c r="A26" i="57"/>
  <c r="A139" i="57"/>
  <c r="A76" i="57"/>
  <c r="A29" i="57"/>
  <c r="A113" i="57"/>
  <c r="A58" i="57"/>
  <c r="A45" i="57"/>
  <c r="A60" i="57"/>
  <c r="A31" i="57"/>
  <c r="A49" i="57"/>
  <c r="A68" i="57"/>
  <c r="A90" i="57"/>
  <c r="A43" i="57"/>
  <c r="A135" i="57"/>
  <c r="A72" i="57"/>
  <c r="A62" i="57"/>
  <c r="A64" i="57"/>
  <c r="A18" i="57"/>
  <c r="A75" i="57"/>
  <c r="A33" i="57"/>
  <c r="A51" i="57"/>
  <c r="A103" i="57"/>
  <c r="A47" i="57"/>
  <c r="A17" i="57"/>
  <c r="BT65" i="57" l="1"/>
  <c r="BY65" i="57" s="1"/>
  <c r="BS97" i="57"/>
  <c r="CA97" i="57" s="1"/>
  <c r="A19" i="57"/>
  <c r="A133" i="57"/>
  <c r="A57" i="57"/>
  <c r="A101" i="57"/>
  <c r="A14" i="57"/>
  <c r="A122" i="57"/>
  <c r="A136" i="57"/>
  <c r="A129" i="57"/>
  <c r="A77" i="57"/>
  <c r="A105" i="57"/>
  <c r="A74" i="57"/>
  <c r="A127" i="57"/>
  <c r="A22" i="57"/>
  <c r="A67" i="57"/>
  <c r="A35" i="57"/>
  <c r="A28" i="57"/>
  <c r="A53" i="57"/>
  <c r="A128" i="57"/>
  <c r="A94" i="57"/>
  <c r="A12" i="57"/>
  <c r="A15" i="57"/>
  <c r="A39" i="57"/>
  <c r="A54" i="57"/>
  <c r="A121" i="57"/>
  <c r="A132" i="57"/>
  <c r="A13" i="57"/>
  <c r="A87" i="57"/>
  <c r="A11" i="57"/>
  <c r="A25" i="57"/>
  <c r="A71" i="57"/>
  <c r="A89" i="57"/>
  <c r="A24" i="57"/>
  <c r="A81" i="57"/>
  <c r="A61" i="57"/>
  <c r="P137" i="57"/>
  <c r="A98" i="57"/>
  <c r="A52" i="57"/>
  <c r="A106" i="57"/>
  <c r="A84" i="57"/>
  <c r="A112" i="57"/>
  <c r="A91" i="57"/>
  <c r="A92" i="57"/>
  <c r="A96" i="57"/>
  <c r="A104" i="57"/>
  <c r="A95" i="57"/>
  <c r="A88" i="57"/>
  <c r="A116" i="57"/>
  <c r="A80" i="57"/>
  <c r="A108" i="57"/>
  <c r="A34" i="57"/>
  <c r="A102" i="57"/>
  <c r="A38" i="57"/>
  <c r="A36" i="57"/>
  <c r="A46" i="57"/>
  <c r="A114" i="57"/>
  <c r="A42" i="57"/>
  <c r="A48" i="57" l="1"/>
  <c r="A99" i="57"/>
  <c r="A110" i="57"/>
  <c r="A100" i="57"/>
  <c r="A27" i="57"/>
  <c r="A55" i="57"/>
  <c r="A50" i="57"/>
  <c r="A44" i="57"/>
  <c r="P140" i="57"/>
  <c r="A86" i="57" l="1"/>
  <c r="AI140" i="57" l="1"/>
  <c r="AH140" i="57"/>
  <c r="AG140" i="57"/>
  <c r="AU140" i="57" s="1"/>
  <c r="AZ140" i="57" s="1"/>
  <c r="AF140" i="57"/>
  <c r="AT140" i="57" s="1"/>
  <c r="AI137" i="57"/>
  <c r="AH137" i="57"/>
  <c r="AG137" i="57"/>
  <c r="AU137" i="57" s="1"/>
  <c r="AZ137" i="57" s="1"/>
  <c r="AF137" i="57"/>
  <c r="AT137" i="57" s="1"/>
  <c r="AI134" i="57"/>
  <c r="AH134" i="57"/>
  <c r="AG134" i="57"/>
  <c r="AF134" i="57"/>
  <c r="AE134" i="57"/>
  <c r="N134" i="57"/>
  <c r="AI131" i="57"/>
  <c r="AH131" i="57"/>
  <c r="AG131" i="57"/>
  <c r="AU131" i="57" s="1"/>
  <c r="AZ131" i="57" s="1"/>
  <c r="AF131" i="57"/>
  <c r="AT131" i="57" s="1"/>
  <c r="N126" i="57"/>
  <c r="N120" i="57"/>
  <c r="AX120" i="57" s="1"/>
  <c r="BM120" i="57" s="1"/>
  <c r="AI118" i="57"/>
  <c r="AH118" i="57"/>
  <c r="AG118" i="57"/>
  <c r="AU118" i="57" s="1"/>
  <c r="AF118" i="57"/>
  <c r="AT118" i="57" s="1"/>
  <c r="N82" i="57"/>
  <c r="N73" i="57"/>
  <c r="N70" i="57"/>
  <c r="N66" i="57"/>
  <c r="N56" i="57"/>
  <c r="N41" i="57"/>
  <c r="N32" i="57"/>
  <c r="N23" i="57"/>
  <c r="AX23" i="57" s="1"/>
  <c r="BM23" i="57" s="1"/>
  <c r="BR5" i="57"/>
  <c r="AQ5" i="57"/>
  <c r="BX4" i="57"/>
  <c r="BW4" i="57"/>
  <c r="BV4" i="57"/>
  <c r="BU4" i="57"/>
  <c r="BT4" i="57"/>
  <c r="BQ4" i="57"/>
  <c r="BP4" i="57"/>
  <c r="BO4" i="57"/>
  <c r="BN4" i="57"/>
  <c r="BM4" i="57"/>
  <c r="BL4" i="57"/>
  <c r="BK4" i="57"/>
  <c r="BJ4" i="57"/>
  <c r="BI4" i="57"/>
  <c r="BH4" i="57"/>
  <c r="BG4" i="57"/>
  <c r="BF4" i="57"/>
  <c r="BE4" i="57"/>
  <c r="BD4" i="57"/>
  <c r="BC4" i="57"/>
  <c r="BB4" i="57"/>
  <c r="BA4" i="57"/>
  <c r="AZ4" i="57"/>
  <c r="AY4" i="57"/>
  <c r="AX4" i="57"/>
  <c r="AW4" i="57"/>
  <c r="AV4" i="57"/>
  <c r="AU4" i="57"/>
  <c r="AT4" i="57"/>
  <c r="AS4" i="57"/>
  <c r="AP4" i="57"/>
  <c r="AO4" i="57"/>
  <c r="AN4" i="57"/>
  <c r="AM4" i="57"/>
  <c r="AL4" i="57"/>
  <c r="AK4" i="57"/>
  <c r="AJ4" i="57"/>
  <c r="AI4" i="57"/>
  <c r="AH4" i="57"/>
  <c r="AG4" i="57"/>
  <c r="AF4" i="57"/>
  <c r="AE4" i="57"/>
  <c r="AD4" i="57"/>
  <c r="AC4" i="57"/>
  <c r="M120" i="57" l="1"/>
  <c r="M120" i="58"/>
  <c r="AS119" i="57"/>
  <c r="BC120" i="57"/>
  <c r="AD134" i="58"/>
  <c r="AE134" i="58" s="1"/>
  <c r="AF134" i="58" s="1"/>
  <c r="A134" i="58" s="1"/>
  <c r="BY118" i="57"/>
  <c r="BO137" i="57"/>
  <c r="BE137" i="57"/>
  <c r="BJ137" i="57" s="1"/>
  <c r="AY140" i="57"/>
  <c r="BD140" i="57" s="1"/>
  <c r="BI140" i="57" s="1"/>
  <c r="BO140" i="57"/>
  <c r="BE140" i="57"/>
  <c r="BJ140" i="57" s="1"/>
  <c r="AY137" i="57"/>
  <c r="BD137" i="57" s="1"/>
  <c r="BI137" i="57" s="1"/>
  <c r="AY118" i="57"/>
  <c r="BD118" i="57" s="1"/>
  <c r="BI118" i="57" s="1"/>
  <c r="AY131" i="57"/>
  <c r="BD131" i="57" s="1"/>
  <c r="BI131" i="57" s="1"/>
  <c r="AZ118" i="57"/>
  <c r="BE118" i="57" s="1"/>
  <c r="BJ118" i="57" s="1"/>
  <c r="BO131" i="57"/>
  <c r="BE131" i="57"/>
  <c r="BJ131" i="57" s="1"/>
  <c r="AS20" i="57"/>
  <c r="BC23" i="57"/>
  <c r="N119" i="57"/>
  <c r="N40" i="57"/>
  <c r="N125" i="57"/>
  <c r="N79" i="57"/>
  <c r="AR5" i="57"/>
  <c r="AV5" i="57" s="1"/>
  <c r="M119" i="57" l="1"/>
  <c r="M119" i="58"/>
  <c r="BH120" i="57"/>
  <c r="BT119" i="57" s="1"/>
  <c r="BY119" i="57" s="1"/>
  <c r="BS120" i="57"/>
  <c r="CA120" i="57" s="1"/>
  <c r="AX119" i="57"/>
  <c r="BC119" i="57" s="1"/>
  <c r="AD70" i="58"/>
  <c r="AE70" i="58" s="1"/>
  <c r="AF70" i="58" s="1"/>
  <c r="A70" i="58" s="1"/>
  <c r="AD126" i="58"/>
  <c r="AE126" i="58" s="1"/>
  <c r="AF126" i="58" s="1"/>
  <c r="A126" i="58" s="1"/>
  <c r="AD125" i="58"/>
  <c r="AE125" i="58" s="1"/>
  <c r="AF125" i="58" s="1"/>
  <c r="A125" i="58" s="1"/>
  <c r="AD73" i="58"/>
  <c r="AE73" i="58" s="1"/>
  <c r="AF73" i="58" s="1"/>
  <c r="A73" i="58" s="1"/>
  <c r="AD120" i="58"/>
  <c r="AE120" i="58" s="1"/>
  <c r="AF120" i="58" s="1"/>
  <c r="A120" i="58" s="1"/>
  <c r="AD41" i="58"/>
  <c r="AE41" i="58" s="1"/>
  <c r="AF41" i="58" s="1"/>
  <c r="A41" i="58" s="1"/>
  <c r="AD82" i="58"/>
  <c r="AE82" i="58" s="1"/>
  <c r="AF82" i="58" s="1"/>
  <c r="A82" i="58" s="1"/>
  <c r="AD56" i="58"/>
  <c r="AE56" i="58" s="1"/>
  <c r="AF56" i="58" s="1"/>
  <c r="A56" i="58" s="1"/>
  <c r="AD32" i="58"/>
  <c r="AE32" i="58" s="1"/>
  <c r="AF32" i="58" s="1"/>
  <c r="A32" i="58" s="1"/>
  <c r="AD79" i="58"/>
  <c r="AE79" i="58" s="1"/>
  <c r="AF79" i="58" s="1"/>
  <c r="A79" i="58" s="1"/>
  <c r="AD40" i="58"/>
  <c r="AE40" i="58" s="1"/>
  <c r="AF40" i="58" s="1"/>
  <c r="A40" i="58" s="1"/>
  <c r="AD66" i="58"/>
  <c r="AE66" i="58" s="1"/>
  <c r="AF66" i="58" s="1"/>
  <c r="A66" i="58" s="1"/>
  <c r="AD119" i="58"/>
  <c r="AE119" i="58" s="1"/>
  <c r="AF119" i="58" s="1"/>
  <c r="A119" i="58" s="1"/>
  <c r="BO118" i="57"/>
  <c r="BN137" i="57"/>
  <c r="BN118" i="57"/>
  <c r="BN140" i="57"/>
  <c r="BN131" i="57"/>
  <c r="AD97" i="58"/>
  <c r="AE97" i="58" s="1"/>
  <c r="AF97" i="58" s="1"/>
  <c r="A97" i="58" s="1"/>
  <c r="AD23" i="58"/>
  <c r="AE23" i="58" s="1"/>
  <c r="AF23" i="58" s="1"/>
  <c r="A23" i="58" s="1"/>
  <c r="BH23" i="57"/>
  <c r="BT20" i="57" s="1"/>
  <c r="BY20" i="57" s="1"/>
  <c r="BS23" i="57"/>
  <c r="CA23" i="57" s="1"/>
  <c r="N20" i="57"/>
  <c r="AS16" i="57" s="1"/>
  <c r="AU5" i="57"/>
  <c r="AZ5" i="57" s="1"/>
  <c r="BE5" i="57" s="1"/>
  <c r="AT5" i="57"/>
  <c r="AY5" i="57" s="1"/>
  <c r="BD5" i="57" s="1"/>
  <c r="AW5" i="57"/>
  <c r="BB5" i="57" s="1"/>
  <c r="BG5" i="57" s="1"/>
  <c r="N69" i="57"/>
  <c r="BA5" i="57"/>
  <c r="BF5" i="57" s="1"/>
  <c r="M6" i="58" l="1"/>
  <c r="M6" i="57"/>
  <c r="AX6" i="57"/>
  <c r="BM119" i="57"/>
  <c r="BS119" i="57" s="1"/>
  <c r="CA119" i="57" s="1"/>
  <c r="BH119" i="57"/>
  <c r="AX20" i="57"/>
  <c r="BM20" i="57" s="1"/>
  <c r="N16" i="57"/>
  <c r="AD16" i="58" s="1"/>
  <c r="AE16" i="58" s="1"/>
  <c r="AF16" i="58" s="1"/>
  <c r="A16" i="58" s="1"/>
  <c r="AX16" i="57"/>
  <c r="BC16" i="57" s="1"/>
  <c r="A79" i="57"/>
  <c r="A40" i="57"/>
  <c r="A134" i="57"/>
  <c r="A85" i="57"/>
  <c r="A97" i="57"/>
  <c r="A56" i="57"/>
  <c r="A78" i="57"/>
  <c r="A73" i="57"/>
  <c r="A41" i="57"/>
  <c r="A120" i="57"/>
  <c r="A70" i="57"/>
  <c r="A82" i="57"/>
  <c r="A10" i="57"/>
  <c r="A8" i="57"/>
  <c r="N5" i="57"/>
  <c r="A7" i="57"/>
  <c r="BP5" i="57"/>
  <c r="BN5" i="57"/>
  <c r="BO5" i="57"/>
  <c r="BQ5" i="57"/>
  <c r="BJ5" i="57"/>
  <c r="BK5" i="57"/>
  <c r="AS5" i="57"/>
  <c r="BL5" i="57"/>
  <c r="N65" i="57"/>
  <c r="BI5" i="57"/>
  <c r="M65" i="58" l="1"/>
  <c r="M65" i="57"/>
  <c r="M5" i="58"/>
  <c r="AD5" i="58" s="1"/>
  <c r="AE5" i="58" s="1"/>
  <c r="AF5" i="58" s="1"/>
  <c r="A5" i="58" s="1"/>
  <c r="M5" i="57"/>
  <c r="BC6" i="57"/>
  <c r="BM6" i="57"/>
  <c r="AD6" i="58"/>
  <c r="AE6" i="58" s="1"/>
  <c r="AF6" i="58" s="1"/>
  <c r="A6" i="58" s="1"/>
  <c r="AD69" i="58"/>
  <c r="AE69" i="58" s="1"/>
  <c r="AF69" i="58" s="1"/>
  <c r="A69" i="58" s="1"/>
  <c r="BC20" i="57"/>
  <c r="BH20" i="57" s="1"/>
  <c r="BT16" i="57" s="1"/>
  <c r="BY16" i="57" s="1"/>
  <c r="AX65" i="57"/>
  <c r="BM16" i="57"/>
  <c r="BS16" i="57" s="1"/>
  <c r="BH16" i="57"/>
  <c r="AD20" i="58"/>
  <c r="AE20" i="58" s="1"/>
  <c r="AF20" i="58" s="1"/>
  <c r="A20" i="58" s="1"/>
  <c r="A125" i="57"/>
  <c r="A126" i="57"/>
  <c r="A66" i="57"/>
  <c r="A23" i="57"/>
  <c r="A119" i="57"/>
  <c r="A32" i="57"/>
  <c r="BV5" i="57"/>
  <c r="BW5" i="57"/>
  <c r="BG142" i="57"/>
  <c r="AX5" i="57"/>
  <c r="BM5" i="57" s="1"/>
  <c r="BE142" i="57"/>
  <c r="BU5" i="57"/>
  <c r="BD142" i="57"/>
  <c r="AE118" i="57"/>
  <c r="AS118" i="57" s="1"/>
  <c r="N118" i="57"/>
  <c r="BX5" i="57"/>
  <c r="BF142" i="57"/>
  <c r="M118" i="58" l="1"/>
  <c r="M118" i="57"/>
  <c r="BH6" i="57"/>
  <c r="BS6" i="57"/>
  <c r="CA6" i="57" s="1"/>
  <c r="BS20" i="57"/>
  <c r="CA20" i="57" s="1"/>
  <c r="BC65" i="57"/>
  <c r="BM65" i="57"/>
  <c r="AD65" i="58"/>
  <c r="AE65" i="58" s="1"/>
  <c r="AF65" i="58" s="1"/>
  <c r="A65" i="58" s="1"/>
  <c r="CA16" i="57"/>
  <c r="AX118" i="57"/>
  <c r="BM118" i="57" s="1"/>
  <c r="A16" i="57"/>
  <c r="A69" i="57"/>
  <c r="BC5" i="57"/>
  <c r="BS5" i="57" s="1"/>
  <c r="BQ142" i="57"/>
  <c r="BO142" i="57"/>
  <c r="BP142" i="57"/>
  <c r="BN142" i="57"/>
  <c r="AE131" i="57"/>
  <c r="AS131" i="57" s="1"/>
  <c r="N131" i="57"/>
  <c r="M131" i="57" l="1"/>
  <c r="M131" i="58"/>
  <c r="AD131" i="58" s="1"/>
  <c r="AE131" i="58" s="1"/>
  <c r="AF131" i="58" s="1"/>
  <c r="A131" i="58" s="1"/>
  <c r="N137" i="57"/>
  <c r="BH65" i="57"/>
  <c r="BS65" i="57"/>
  <c r="CA65" i="57" s="1"/>
  <c r="BC118" i="57"/>
  <c r="AD118" i="58"/>
  <c r="AE118" i="58" s="1"/>
  <c r="AF118" i="58" s="1"/>
  <c r="A118" i="58" s="1"/>
  <c r="AX131" i="57"/>
  <c r="BC131" i="57" s="1"/>
  <c r="BT5" i="57"/>
  <c r="BY5" i="57" s="1"/>
  <c r="CA5" i="57" s="1"/>
  <c r="A6" i="57"/>
  <c r="A20" i="57"/>
  <c r="BH5" i="57"/>
  <c r="A5" i="57"/>
  <c r="AE137" i="57"/>
  <c r="AS137" i="57" s="1"/>
  <c r="N140" i="57" l="1"/>
  <c r="M137" i="58"/>
  <c r="AD137" i="58" s="1"/>
  <c r="AE137" i="58" s="1"/>
  <c r="AF137" i="58" s="1"/>
  <c r="A137" i="58" s="1"/>
  <c r="M137" i="57"/>
  <c r="A65" i="57"/>
  <c r="BM131" i="57"/>
  <c r="BS131" i="57" s="1"/>
  <c r="CA131" i="57" s="1"/>
  <c r="AX137" i="57"/>
  <c r="BC137" i="57" s="1"/>
  <c r="BH131" i="57"/>
  <c r="BH118" i="57"/>
  <c r="BS118" i="57"/>
  <c r="CA118" i="57" s="1"/>
  <c r="AE140" i="57"/>
  <c r="AS140" i="57" s="1"/>
  <c r="N6" i="60" l="1"/>
  <c r="AQ6" i="60" s="1"/>
  <c r="AY6" i="60" s="1"/>
  <c r="BA6" i="60" s="1"/>
  <c r="M140" i="58"/>
  <c r="AD140" i="58" s="1"/>
  <c r="AE140" i="58" s="1"/>
  <c r="AF140" i="58" s="1"/>
  <c r="M140" i="57"/>
  <c r="BM137" i="57"/>
  <c r="BS137" i="57" s="1"/>
  <c r="CA137" i="57" s="1"/>
  <c r="BH137" i="57"/>
  <c r="AX140" i="57"/>
  <c r="BC140" i="57" s="1"/>
  <c r="A118" i="57"/>
  <c r="A131" i="57"/>
  <c r="N5" i="60" l="1"/>
  <c r="M6" i="60"/>
  <c r="A140" i="58"/>
  <c r="AE142" i="58"/>
  <c r="BM140" i="57"/>
  <c r="BS140" i="57" s="1"/>
  <c r="CA140" i="57" s="1"/>
  <c r="BH140" i="57"/>
  <c r="A137" i="57"/>
  <c r="BC142" i="57"/>
  <c r="N10" i="60" l="1"/>
  <c r="AQ10" i="60" s="1"/>
  <c r="AQ5" i="60"/>
  <c r="AY5" i="60" s="1"/>
  <c r="M5" i="60"/>
  <c r="A6" i="60"/>
  <c r="I8" i="11"/>
  <c r="M10" i="36"/>
  <c r="X1" i="58"/>
  <c r="A140" i="57"/>
  <c r="BM142" i="57"/>
  <c r="I7" i="11" s="1"/>
  <c r="M9" i="36" l="1"/>
  <c r="AB1" i="57"/>
  <c r="M10" i="60"/>
  <c r="D10" i="36"/>
  <c r="E10" i="36"/>
  <c r="AH10" i="60" l="1"/>
  <c r="AY10" i="60" s="1"/>
  <c r="BA10" i="60" s="1"/>
  <c r="A5" i="60"/>
  <c r="BA5" i="60"/>
  <c r="D9" i="36"/>
  <c r="E9" i="36"/>
  <c r="A10" i="60" l="1"/>
  <c r="AG12" i="60" a="1"/>
  <c r="AG12" i="60" s="1"/>
  <c r="AQ12" i="60" a="1"/>
  <c r="AQ12" i="60" s="1"/>
  <c r="AI12" i="60" l="1" a="1"/>
  <c r="AI12" i="60" s="1"/>
  <c r="AH12" i="60" a="1"/>
  <c r="AH12" i="60" s="1"/>
  <c r="AW12" i="60"/>
  <c r="M11" i="36" l="1"/>
  <c r="E11" i="36" s="1"/>
  <c r="Z1" i="60"/>
  <c r="I9" i="11"/>
  <c r="D11" i="36" l="1"/>
  <c r="AC4" i="45"/>
  <c r="M96" i="45" l="1"/>
  <c r="M92" i="45"/>
  <c r="M89" i="45"/>
  <c r="M82" i="45"/>
  <c r="M76" i="45"/>
  <c r="M66" i="45"/>
  <c r="M58" i="45"/>
  <c r="M39" i="45"/>
  <c r="M31" i="45"/>
  <c r="M27" i="45"/>
  <c r="M23" i="45"/>
  <c r="M20" i="45"/>
  <c r="M17" i="45"/>
  <c r="AR5" i="45"/>
  <c r="AD5" i="45"/>
  <c r="AU4" i="45"/>
  <c r="AT4" i="45"/>
  <c r="AO4" i="45"/>
  <c r="AM4" i="45"/>
  <c r="AL4" i="45"/>
  <c r="AK4" i="45"/>
  <c r="AJ4" i="45"/>
  <c r="AI4" i="45"/>
  <c r="AH4" i="45"/>
  <c r="AG4" i="45"/>
  <c r="AF4" i="45"/>
  <c r="Y4" i="45"/>
  <c r="AH39" i="45" l="1"/>
  <c r="AN39" i="45" s="1"/>
  <c r="M30" i="45"/>
  <c r="AH30" i="45" s="1"/>
  <c r="AN30" i="45" s="1"/>
  <c r="M65" i="45"/>
  <c r="M55" i="45"/>
  <c r="AH55" i="45" s="1"/>
  <c r="AN55" i="45" s="1"/>
  <c r="M87" i="45"/>
  <c r="M75" i="45"/>
  <c r="M16" i="45"/>
  <c r="AE5" i="45"/>
  <c r="AJ39" i="45" l="1"/>
  <c r="AF54" i="45"/>
  <c r="AJ55" i="45"/>
  <c r="M26" i="45"/>
  <c r="AF26" i="45"/>
  <c r="AJ30" i="45"/>
  <c r="M74" i="45"/>
  <c r="M54" i="45" s="1"/>
  <c r="M7" i="45"/>
  <c r="AG5" i="45"/>
  <c r="AL39" i="45" l="1"/>
  <c r="AS39" i="45"/>
  <c r="AH54" i="45"/>
  <c r="AJ54" i="45" s="1"/>
  <c r="AL54" i="45" s="1"/>
  <c r="AT41" i="45" s="1"/>
  <c r="AV41" i="45" s="1"/>
  <c r="AX41" i="45" s="1"/>
  <c r="AL55" i="45"/>
  <c r="AT54" i="45" s="1"/>
  <c r="AV54" i="45" s="1"/>
  <c r="AS55" i="45"/>
  <c r="AH26" i="45"/>
  <c r="AJ26" i="45" s="1"/>
  <c r="AL26" i="45" s="1"/>
  <c r="AL30" i="45"/>
  <c r="AS30" i="45"/>
  <c r="M5" i="45"/>
  <c r="AF5" i="45"/>
  <c r="AC54" i="45"/>
  <c r="AC5" i="45"/>
  <c r="AI5" i="45"/>
  <c r="AK5" i="45" s="1"/>
  <c r="AT26" i="45" l="1"/>
  <c r="AV26" i="45" s="1"/>
  <c r="A39" i="45"/>
  <c r="AX39" i="45"/>
  <c r="AB54" i="45"/>
  <c r="Z44" i="45"/>
  <c r="AP44" i="45" s="1"/>
  <c r="AX30" i="45"/>
  <c r="A30" i="45"/>
  <c r="AX55" i="45"/>
  <c r="A55" i="45"/>
  <c r="AN26" i="45"/>
  <c r="AS26" i="45" s="1"/>
  <c r="AN54" i="45"/>
  <c r="AC102" i="45" a="1"/>
  <c r="AC102" i="45" s="1"/>
  <c r="AB5" i="45"/>
  <c r="AB102" i="45" s="1" a="1"/>
  <c r="AB102" i="45" s="1"/>
  <c r="AH5" i="45"/>
  <c r="AU5" i="45"/>
  <c r="AM5" i="45"/>
  <c r="AO5" i="45"/>
  <c r="AS54" i="45" l="1"/>
  <c r="AX54" i="45" s="1"/>
  <c r="AP102" i="45"/>
  <c r="AS44" i="45"/>
  <c r="AX26" i="45"/>
  <c r="A26" i="45"/>
  <c r="AJ5" i="45"/>
  <c r="AN5" i="45"/>
  <c r="AK102" i="45"/>
  <c r="AO102" i="45"/>
  <c r="AT5" i="45"/>
  <c r="AV5" i="45" s="1"/>
  <c r="A54" i="45" l="1"/>
  <c r="AX44" i="45"/>
  <c r="A44" i="45"/>
  <c r="AS5" i="45"/>
  <c r="A5" i="45" s="1"/>
  <c r="AL5" i="45"/>
  <c r="AJ102" i="45"/>
  <c r="AN102" i="45"/>
  <c r="I5" i="11" l="1"/>
  <c r="M7" i="36"/>
  <c r="M13" i="36" s="1"/>
  <c r="X1" i="45"/>
  <c r="AX5" i="45"/>
  <c r="D7" i="11"/>
  <c r="E2" i="11" s="1"/>
  <c r="C6" i="28" l="1" a="1"/>
  <c r="C6" i="28" s="1"/>
  <c r="K2" i="11" l="1"/>
  <c r="J2" i="11"/>
  <c r="H4" i="11"/>
  <c r="H2" i="11" l="1" a="1"/>
  <c r="H2" i="11" s="1"/>
  <c r="F2" i="11" a="1"/>
  <c r="F2" i="11" s="1"/>
  <c r="D7" i="36" l="1"/>
  <c r="E7" i="36" l="1"/>
  <c r="D8" i="36" l="1"/>
  <c r="E8" i="36"/>
  <c r="I2" i="11" l="1"/>
  <c r="H7" i="36" l="1"/>
  <c r="G7" i="3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<sst xmlns="http://schemas.openxmlformats.org/spreadsheetml/2006/main" count="1328" uniqueCount="415">
  <si>
    <t>Code</t>
  </si>
  <si>
    <t>Niveau</t>
  </si>
  <si>
    <t>Bereik optelsom</t>
  </si>
  <si>
    <t>Diensten en diverse goederen</t>
  </si>
  <si>
    <t>Andere bedrijfskosten</t>
  </si>
  <si>
    <t>Omzet</t>
  </si>
  <si>
    <t>Geproduceerde vaste activa</t>
  </si>
  <si>
    <t>Sjabloonoverzicht</t>
  </si>
  <si>
    <t>Veld automatisch ingevuld</t>
  </si>
  <si>
    <t>Fout in de cel (zie telkens een uitleg ernaast)</t>
  </si>
  <si>
    <t>[diverse kleurvarianten]</t>
  </si>
  <si>
    <t>Waarschuwing (zie telkens een uitleg ernaast)</t>
  </si>
  <si>
    <t>nvt</t>
  </si>
  <si>
    <t>Controleveld</t>
  </si>
  <si>
    <t>Waarschuwingen</t>
  </si>
  <si>
    <t>Naam</t>
  </si>
  <si>
    <t>Infomeldingen</t>
  </si>
  <si>
    <t>Sjabloon</t>
  </si>
  <si>
    <t>Werkbladen</t>
  </si>
  <si>
    <t>Bladnr.</t>
  </si>
  <si>
    <t>Fouten</t>
  </si>
  <si>
    <t>Rijnr</t>
  </si>
  <si>
    <t>631/4</t>
  </si>
  <si>
    <t>635/8</t>
  </si>
  <si>
    <t>640/8</t>
  </si>
  <si>
    <t>66A</t>
  </si>
  <si>
    <t>Niet-recurrente bedrijfskosten</t>
  </si>
  <si>
    <t>76A</t>
  </si>
  <si>
    <t>Voorraad goederen in bewerking en gereed product en bestellingen in uitvoering: toename (afname) (+)/(-)</t>
  </si>
  <si>
    <t>Lidgeld, schenkingen, legaten en subsidies</t>
  </si>
  <si>
    <t>Andere bedrijfsopbrengsten</t>
  </si>
  <si>
    <t>Niet-recurrente bedrijfsopbrengsten</t>
  </si>
  <si>
    <t>Fouten samenvatting</t>
  </si>
  <si>
    <t>Waarschuwingen samenvatting</t>
  </si>
  <si>
    <t>Foutenrapport</t>
  </si>
  <si>
    <t>• Instructies</t>
  </si>
  <si>
    <t>• Gebruikte kleurcodes</t>
  </si>
  <si>
    <t>• Sjabloonoverzicht</t>
  </si>
  <si>
    <t/>
  </si>
  <si>
    <t>moet rechtgezet worden voor de indiening</t>
  </si>
  <si>
    <t>verwijst naar een fout in een andere cel</t>
  </si>
  <si>
    <t>• Algemeen</t>
  </si>
  <si>
    <t>Fout structuur verticaal</t>
  </si>
  <si>
    <t>Veld dat niet ingevuld kan worden door de gebruiker</t>
  </si>
  <si>
    <t>Naam boekhoudkundige rekening</t>
  </si>
  <si>
    <t>Vooraf</t>
  </si>
  <si>
    <t>Samenvatting</t>
  </si>
  <si>
    <t>Afwijkend aantal bladen</t>
  </si>
  <si>
    <t>Niet gevonden werkbladen</t>
  </si>
  <si>
    <t>Werkbladstructuur gewijzigd</t>
  </si>
  <si>
    <t>Verplaatste werkbladen</t>
  </si>
  <si>
    <t>| Tekst van een foutmelding</t>
  </si>
  <si>
    <t>| Tekst van een waarschuwing / info</t>
  </si>
  <si>
    <t>Toelichting</t>
  </si>
  <si>
    <t>Bedrijfsopbrengsten</t>
  </si>
  <si>
    <t>Bedrijfskosten</t>
  </si>
  <si>
    <t>Handelsgoederen, grond- en hulpstoffen</t>
  </si>
  <si>
    <t>Aankopen</t>
  </si>
  <si>
    <t>Voorraad: afname (toename) (+)/(-)</t>
  </si>
  <si>
    <t>Bezoldigingen, sociale lasten en pensioenen (+)/(-)</t>
  </si>
  <si>
    <t>Afschrijvingen en waardeverminderingen op oprichtingskosten, op immateriële en materiële vaste activa (+)/(-)</t>
  </si>
  <si>
    <t>Voorzieningen voor risico's en kosten: toevoegingen (bestedingen en terugnemingen) (+)/(-)</t>
  </si>
  <si>
    <t>Bedrijfswinst (Bedrijfsverlies) (+)/(-)</t>
  </si>
  <si>
    <t>Financiële opbrengsten</t>
  </si>
  <si>
    <t>Recurrente financiële opbrengsten</t>
  </si>
  <si>
    <t>Opbrengsten uit financiële vaste activa</t>
  </si>
  <si>
    <t>Opbrengsten uit vlottende activa</t>
  </si>
  <si>
    <t>Andere financiële opbrengsten</t>
  </si>
  <si>
    <t>Niet-recurrente financiële opbrengsten</t>
  </si>
  <si>
    <t>Financiële kosten</t>
  </si>
  <si>
    <t>Recurrente financiële kosten</t>
  </si>
  <si>
    <t>Kosten van schulden</t>
  </si>
  <si>
    <t>Waardeverminderingen op vlottende activa andere dan voorraden, bestellingen in uitvoering en handelsvorderingen: toevoegingen (terugnemingen) (+)/(-)</t>
  </si>
  <si>
    <t>Andere financiële kosten</t>
  </si>
  <si>
    <t>Niet-recurrente financiële kosten</t>
  </si>
  <si>
    <t>70/76A</t>
  </si>
  <si>
    <t>60/66A</t>
  </si>
  <si>
    <t>600/8</t>
  </si>
  <si>
    <t>75/76B</t>
  </si>
  <si>
    <t>752/9</t>
  </si>
  <si>
    <t>76B</t>
  </si>
  <si>
    <t>65/66B</t>
  </si>
  <si>
    <t>652/9</t>
  </si>
  <si>
    <t>66B</t>
  </si>
  <si>
    <t>Als herstructureringskosten geactiveerde bedrijfskosten (-)</t>
  </si>
  <si>
    <t>Fouten / onvolledig</t>
  </si>
  <si>
    <t>SAMENVATTING</t>
  </si>
  <si>
    <t>Compatibiliteit</t>
  </si>
  <si>
    <t>• Compatibiliteit</t>
  </si>
  <si>
    <t>n.v.t.</t>
  </si>
  <si>
    <t>[inactief]</t>
  </si>
  <si>
    <t>Werkingsjaar</t>
  </si>
  <si>
    <t>Fase</t>
  </si>
  <si>
    <t>Status</t>
  </si>
  <si>
    <t>Verplicht</t>
  </si>
  <si>
    <t>Begin beleidsperiode</t>
  </si>
  <si>
    <t>Einde beleidsperiode</t>
  </si>
  <si>
    <t>Toegelaten waarden</t>
  </si>
  <si>
    <t>Inkomgelden en vergoedingen uit eigen activiteiten²</t>
  </si>
  <si>
    <t>Opbrengsten via partnerorganisaties²</t>
  </si>
  <si>
    <t>Opbrengsten uit verkoop van producten²</t>
  </si>
  <si>
    <t>Opbrengsten uit dienstprestaties²</t>
  </si>
  <si>
    <t>Recuperatie van kosten²</t>
  </si>
  <si>
    <t>Toegekende kortingen, ristorno's en rabatten (-)¹</t>
  </si>
  <si>
    <t>Lidgelden¹</t>
  </si>
  <si>
    <t>Schenkingen¹</t>
  </si>
  <si>
    <t>Legaten¹</t>
  </si>
  <si>
    <t>Subsidies¹</t>
  </si>
  <si>
    <t>Gemeenten of andere lokale besturen²</t>
  </si>
  <si>
    <t>Provincies²</t>
  </si>
  <si>
    <t>Vlaamse entiteiten²</t>
  </si>
  <si>
    <t>Federale overheid²</t>
  </si>
  <si>
    <t>Brussels Hoofdstedelijk Gewest²</t>
  </si>
  <si>
    <t>Vlaamse Gemeenschapscommissie (VGC)²</t>
  </si>
  <si>
    <t>Franse Gemeenschap²</t>
  </si>
  <si>
    <t>Buitenlandse overheden²</t>
  </si>
  <si>
    <t>EU en Raad van Europa²</t>
  </si>
  <si>
    <t>Europese investerings- en structuurfondsen²</t>
  </si>
  <si>
    <t>Europees Fonds voor Regionale Ontwikkeling - INTERREG²</t>
  </si>
  <si>
    <t>Europees Fonds voor Regionale Ontwikkeling - Vlaanderen²</t>
  </si>
  <si>
    <t>Europees Sociaal Fonds (ESF)²</t>
  </si>
  <si>
    <t>Europees Solidariteitskorps²</t>
  </si>
  <si>
    <t>Europees Jeugdfonds (Raad van Europa)²</t>
  </si>
  <si>
    <t>Burgers, gelijkheid, rechten en waardenprogramma²</t>
  </si>
  <si>
    <t>Europese inkomsten uit partnerships met buitenlandse organisaties²</t>
  </si>
  <si>
    <t>Overige subsidies²</t>
  </si>
  <si>
    <t>Compenserende bedragen ter vermindering van de loonkost²</t>
  </si>
  <si>
    <t>Kapitaal- en intrestsubsidies²</t>
  </si>
  <si>
    <t>Validatie</t>
  </si>
  <si>
    <t>Waardeverminderingen op voorraden, op bestellingen in uitvoering en op handelsvorderingen: 
toevoegingen (terugnemingen) (+)/(-)</t>
  </si>
  <si>
    <t>Leeg onderliggend</t>
  </si>
  <si>
    <t>Controleberekening</t>
  </si>
  <si>
    <t>Subsidiesoort</t>
  </si>
  <si>
    <t>Winst (Verlies) van het boekjaar vóór belastingen (+)/(-)</t>
  </si>
  <si>
    <t>Overige Europese investerings- en structuurfondsen²</t>
  </si>
  <si>
    <t>Aanpasbaar</t>
  </si>
  <si>
    <t>Automatisch</t>
  </si>
  <si>
    <t>Bereiken</t>
  </si>
  <si>
    <t>¹ Rekeningen volgens de standaarddefinitie van het MAR, zoals gedefinieerd door Koninklijk besluit van 21 oktober 2018 tot uitvoering van de artikelen III.82 tot en met III.95 van het wetboek van Economisch recht.</t>
  </si>
  <si>
    <t>² Eigen codes van Departement CJM</t>
  </si>
  <si>
    <t>Veldadres fout</t>
  </si>
  <si>
    <t>Fout leeg</t>
  </si>
  <si>
    <t>Erasmus+²</t>
  </si>
  <si>
    <t>Gebruikte kleurcodes</t>
  </si>
  <si>
    <t>[Scroolbereikeinde]</t>
  </si>
  <si>
    <t>Onttrekking aan de uitgestelde belastingen</t>
  </si>
  <si>
    <t>Overboeking naar de uitgestelde belastingen</t>
  </si>
  <si>
    <t xml:space="preserve">Belastingen op het resultaat (+)/(-) </t>
  </si>
  <si>
    <t>Belastingen</t>
  </si>
  <si>
    <t>Regularisering van belastingen en terugneming van voorzieningen voor belastingen</t>
  </si>
  <si>
    <t>Winst (Verlies) van het boekjaar (+)/(-)</t>
  </si>
  <si>
    <t>Onttrekking aan de belastingvrije reserves</t>
  </si>
  <si>
    <t>Overboeking naar de belastingvrije reserves</t>
  </si>
  <si>
    <t>Te bestemmen winst (verlies) van het boekjaar (+)/(-)</t>
  </si>
  <si>
    <t>67/77</t>
  </si>
  <si>
    <t>670/3</t>
  </si>
  <si>
    <t>77</t>
  </si>
  <si>
    <t>9904</t>
  </si>
  <si>
    <t>789</t>
  </si>
  <si>
    <t>689</t>
  </si>
  <si>
    <t>9905</t>
  </si>
  <si>
    <t>Werkingssubsidie: overige DCJM²</t>
  </si>
  <si>
    <t>Werkingssubsidie: overige beleidsdomeinen²</t>
  </si>
  <si>
    <t>Projectsubsidie: overige DCJM²</t>
  </si>
  <si>
    <t>Projectsubsidie: overige beleidsdomeinen²</t>
  </si>
  <si>
    <t>Tussenkomst: overige DCJM²</t>
  </si>
  <si>
    <t>Tussenkomst: overige beleidsdomeinen²</t>
  </si>
  <si>
    <t>Overige subsidies Vlaamse entiteiten²</t>
  </si>
  <si>
    <t>Bezoldigingen en rechtstreekse sociale voordelen¹</t>
  </si>
  <si>
    <t>Werkgeversbijdragen voor sociale verzekeringen¹</t>
  </si>
  <si>
    <t>Werkgeverspremies voor buitenwettelijke verzekeringen¹</t>
  </si>
  <si>
    <t>Andere personeelskosten¹</t>
  </si>
  <si>
    <t>Ouderdoms- en overlevingspensioenen¹</t>
  </si>
  <si>
    <t>Verplicht en leeg / nvt</t>
  </si>
  <si>
    <t>Leeg verplicht invulveld</t>
  </si>
  <si>
    <t>Niet verplicht invulveld of veld ingevuld door de gebruiker</t>
  </si>
  <si>
    <t>Horizon Europa Programma²</t>
  </si>
  <si>
    <t>Creatief Europa Programma²</t>
  </si>
  <si>
    <t>Franse Gemeenschapscommissie van het Brussels Hoofdstedelijk Gewest (Cocof)²</t>
  </si>
  <si>
    <t>Verantwoording</t>
  </si>
  <si>
    <t>Rijnummer fout</t>
  </si>
  <si>
    <t>[niet actief]</t>
  </si>
  <si>
    <t>ACTIVA</t>
  </si>
  <si>
    <t>20/58</t>
  </si>
  <si>
    <t>Oprichtingskosten</t>
  </si>
  <si>
    <t>Vaste activa</t>
  </si>
  <si>
    <t>21/28</t>
  </si>
  <si>
    <t>Immateriële vaste activa</t>
  </si>
  <si>
    <t>Materiële vaste activa</t>
  </si>
  <si>
    <t>22/27</t>
  </si>
  <si>
    <t>Terreinen en gebouwen</t>
  </si>
  <si>
    <t>Installaties, machines en uitrusting</t>
  </si>
  <si>
    <t>Meubilair en rollend materieel</t>
  </si>
  <si>
    <t>Leasing en soortgelijke rechten</t>
  </si>
  <si>
    <t>Overige materiële vaste activa</t>
  </si>
  <si>
    <t>Activa in aanbouw en vooruitbetalingen</t>
  </si>
  <si>
    <t>Financiële vaste activa</t>
  </si>
  <si>
    <t>Verbonden entiteiten</t>
  </si>
  <si>
    <t>280/1</t>
  </si>
  <si>
    <t>Deelnemingen</t>
  </si>
  <si>
    <t>Vorderingen</t>
  </si>
  <si>
    <t>Ondernemingen waarmee een deelnemingsverhouding bestaat</t>
  </si>
  <si>
    <t>282/3</t>
  </si>
  <si>
    <t>Andere financiële vaste activa</t>
  </si>
  <si>
    <t>284/8</t>
  </si>
  <si>
    <t>Aandelen</t>
  </si>
  <si>
    <t>Vorderingen en borgtochten in contanten</t>
  </si>
  <si>
    <t>285/8</t>
  </si>
  <si>
    <t>Vlottende activa</t>
  </si>
  <si>
    <t>29/58</t>
  </si>
  <si>
    <t>Vorderingen op meer dan één jaar</t>
  </si>
  <si>
    <t>Handelsvorderingen</t>
  </si>
  <si>
    <t>Overige vorderingen</t>
  </si>
  <si>
    <t>Voorraden en bestellingen in uitvoering</t>
  </si>
  <si>
    <t>Voorraden</t>
  </si>
  <si>
    <t>30/36</t>
  </si>
  <si>
    <t>Grond- en hulpstoffen</t>
  </si>
  <si>
    <t>30/31</t>
  </si>
  <si>
    <t>Goederen in bewerking</t>
  </si>
  <si>
    <t>Gereed product</t>
  </si>
  <si>
    <t>Handelsgoederen</t>
  </si>
  <si>
    <t>Onroerende goederen bestemd voor verkoop</t>
  </si>
  <si>
    <t>Vooruitbetalingen</t>
  </si>
  <si>
    <t>Bestellingen in uitvoering</t>
  </si>
  <si>
    <t>Vorderingen op ten hoogste één jaar</t>
  </si>
  <si>
    <t>40/41</t>
  </si>
  <si>
    <t>Geldbeleggingen</t>
  </si>
  <si>
    <t>50/53</t>
  </si>
  <si>
    <t>Liquide middelen</t>
  </si>
  <si>
    <t>54/58</t>
  </si>
  <si>
    <t>Overlopende rekeningen</t>
  </si>
  <si>
    <t>490/1</t>
  </si>
  <si>
    <t>PASSIVA</t>
  </si>
  <si>
    <t>10/49</t>
  </si>
  <si>
    <t>Eigen vermogen</t>
  </si>
  <si>
    <t>10/15</t>
  </si>
  <si>
    <t>Fondsen van de vereniging of stichting</t>
  </si>
  <si>
    <t>Herwaarderingsmeerwaarden</t>
  </si>
  <si>
    <t>Bestemde fondsen en andere reserves</t>
  </si>
  <si>
    <t>Fondsen bestemd voor investering</t>
  </si>
  <si>
    <t>Fondsen bestemd voor sociaal passief</t>
  </si>
  <si>
    <t>Belastingvrije reserves</t>
  </si>
  <si>
    <t>Andere bestemde fondsen en andere reserves</t>
  </si>
  <si>
    <t>Overgedragen winst (verlies) (+)/(-)</t>
  </si>
  <si>
    <t>Kapitaalsubsidies</t>
  </si>
  <si>
    <t>Voorzieningen en uitgestelde belastingen</t>
  </si>
  <si>
    <t>Voorzieningen voor risico's en kosten</t>
  </si>
  <si>
    <t>160/5</t>
  </si>
  <si>
    <t>Pensioenen en soortgelijke verplichtingen</t>
  </si>
  <si>
    <t>Grote herstellings- en onderhoudswerken</t>
  </si>
  <si>
    <t>Milieuverplichtingen</t>
  </si>
  <si>
    <t>Overige risico's en kosten</t>
  </si>
  <si>
    <t>164/5</t>
  </si>
  <si>
    <t>Voorzieningen voor terug te betalen subsidies en legaten en voor schenkingen met terugnemingsrecht</t>
  </si>
  <si>
    <t>Schulden</t>
  </si>
  <si>
    <t>17/49</t>
  </si>
  <si>
    <t>Schulden op meer dan één jaar</t>
  </si>
  <si>
    <t>Financiële schulden</t>
  </si>
  <si>
    <t>170/4</t>
  </si>
  <si>
    <t>Achtergestelde leningen</t>
  </si>
  <si>
    <t>Niet-achtergestelde obligatieleningen</t>
  </si>
  <si>
    <t>Leasingschulden en soortgelijke schulden</t>
  </si>
  <si>
    <t>Kredietinstellingen</t>
  </si>
  <si>
    <t>Overige leningen</t>
  </si>
  <si>
    <t>Handelsschulden</t>
  </si>
  <si>
    <t>Leveranciers</t>
  </si>
  <si>
    <t>Te betalen wissels</t>
  </si>
  <si>
    <t>Vooruitbetalingen op bestellingen</t>
  </si>
  <si>
    <t>Overige schulden</t>
  </si>
  <si>
    <t>178/9</t>
  </si>
  <si>
    <t>Schulden op ten hoogste één jaar</t>
  </si>
  <si>
    <t>42/48</t>
  </si>
  <si>
    <t>Schulden op meer dan één jaar die binnen het jaar vervallen</t>
  </si>
  <si>
    <t>430/8</t>
  </si>
  <si>
    <t>440/4</t>
  </si>
  <si>
    <t>Schulden met betrekking tot belastingen, bezoldigingen en sociale lasten</t>
  </si>
  <si>
    <t>450/3</t>
  </si>
  <si>
    <t>Bezoldigingen en sociale lasten</t>
  </si>
  <si>
    <t>454/9</t>
  </si>
  <si>
    <t>Diverse schulden</t>
  </si>
  <si>
    <t>492/3</t>
  </si>
  <si>
    <t>Te bestemmen winst (verlies) (+)/(-)</t>
  </si>
  <si>
    <t>14P</t>
  </si>
  <si>
    <t>Onttrekking aan het eigen vermogen: fondsen, bestemde fondsen en andere reserves</t>
  </si>
  <si>
    <t>Toevoeging aan de bestemde fondsen en andere reserves</t>
  </si>
  <si>
    <t>Over te dragen winst (verlies) (+)/(-)</t>
  </si>
  <si>
    <t>(14)</t>
  </si>
  <si>
    <t>1. Balans</t>
  </si>
  <si>
    <t>Balans</t>
  </si>
  <si>
    <t>Werkblad 'Balans':</t>
  </si>
  <si>
    <t>Werkblad 'Resultatenrekening':</t>
  </si>
  <si>
    <t>Subsidie Vlaams Intersectoraal Akkoord (VIA)²</t>
  </si>
  <si>
    <t>Toelage Fonds Sociale Maribel²</t>
  </si>
  <si>
    <t>Toelage DAC²</t>
  </si>
  <si>
    <t>Overige compenserende bedragen ter vermindering van de loonkost²</t>
  </si>
  <si>
    <t>Overige Europese subsidies (EACEA, e.a.)²</t>
  </si>
  <si>
    <t>Fout niet toegaleten waarden</t>
  </si>
  <si>
    <t>Verplicht (1) / Inactief (-1)</t>
  </si>
  <si>
    <t>Tussenkomst van derden in het verlies (bv. eigen inbreng inrichtende macht)²</t>
  </si>
  <si>
    <t xml:space="preserve">Overige gefedereerde entiteiten² </t>
  </si>
  <si>
    <t>Federale en andere gefedereerde entiteiten²</t>
  </si>
  <si>
    <t>Speciale berekening</t>
  </si>
  <si>
    <t>Extra waarschuwing</t>
  </si>
  <si>
    <t>Extra foutmeldingen</t>
  </si>
  <si>
    <t>Extra foutmelding</t>
  </si>
  <si>
    <t>Uitgestelde belastingen</t>
  </si>
  <si>
    <t>Fout verplicht en leeg</t>
  </si>
  <si>
    <t>Aantal lege cellen</t>
  </si>
  <si>
    <t>Bedrag</t>
  </si>
  <si>
    <t>Vergelijking bestaande data</t>
  </si>
  <si>
    <t>M [foutmelding rechtstreeks in kolom M]</t>
  </si>
  <si>
    <t>Verplicht en leeg [veldnr indien waar]</t>
  </si>
  <si>
    <t>Automatisch [cellen zonder formules zijn gekleurd]</t>
  </si>
  <si>
    <t>Werking</t>
  </si>
  <si>
    <t>Huur, huurlasten, onderhoud en herstellingen²</t>
  </si>
  <si>
    <t>Huur en huurlasten²</t>
  </si>
  <si>
    <t>Onderhoud en herstellingen²</t>
  </si>
  <si>
    <t>Leveringen aan de onderneming²</t>
  </si>
  <si>
    <t>Aanmaak-, ontwikkelings-, productie en presentatiekosten van activiteiten²</t>
  </si>
  <si>
    <t>Vergoedingen aan derden²</t>
  </si>
  <si>
    <t>Vrijwilligers²</t>
  </si>
  <si>
    <t>Bijdragen aan partnerorganisaties (coproducties, sponsoring en andere samenwerkingsvormen)²</t>
  </si>
  <si>
    <t>Bijdragen voor lidmaatschappen van verenigingen²</t>
  </si>
  <si>
    <t>Overige vergoedingen aan derden²</t>
  </si>
  <si>
    <t>Verzekeringen (niet-personeel)²</t>
  </si>
  <si>
    <t>Verplaatsings- en verblijfskosten²</t>
  </si>
  <si>
    <t>Uitzendpersoneel en personen die ter beschikking worden gesteld van de vereniging¹</t>
  </si>
  <si>
    <t>Bezoldigingen, premies voor buitenwettelijke verzekeringen, ouderdoms- en overlevingspensioenen van bestuurders, zaakvoerders en werkende vennoten, die niet worden toegekend krachtens een arbeidscontract¹</t>
  </si>
  <si>
    <t>Overige kosten²</t>
  </si>
  <si>
    <t>Deadline (t/m)</t>
  </si>
  <si>
    <t>Vervaldatum (vanaf)</t>
  </si>
  <si>
    <t>Water en energie²</t>
  </si>
  <si>
    <t>Kantoorbenodigdheden en documentatie²</t>
  </si>
  <si>
    <t>Klein gereedschap, producten en kledij²</t>
  </si>
  <si>
    <t>Overige leveringen aan de onderneming²</t>
  </si>
  <si>
    <t>Vergoedingen voor occasionele en kleinschalige prestaties²</t>
  </si>
  <si>
    <t>Erelonen, honoraria, vergoedingen op zelfstandige basis en aanverwante kosten²</t>
  </si>
  <si>
    <t>Inhoudelijke diensten²</t>
  </si>
  <si>
    <t>Ondersteunende diensten²</t>
  </si>
  <si>
    <t>Advertenties, publiciteit en promotie²</t>
  </si>
  <si>
    <t>Overige multilaterale organisaties²</t>
  </si>
  <si>
    <t>Overgedragen winst (verlies) van het vorige boekjaar (+)/(-)</t>
  </si>
  <si>
    <t>Betaalde uitkoopsommen²</t>
  </si>
  <si>
    <t>Bedrijfsvoorheffing podiumkunstenaars²</t>
  </si>
  <si>
    <t>Rechten en royalty's²</t>
  </si>
  <si>
    <t>Overige opbrengsten uit verkopen en dienstprestaties²</t>
  </si>
  <si>
    <t>Bestuurders of zaakvoerders¹</t>
  </si>
  <si>
    <t>Directiepersoneel¹</t>
  </si>
  <si>
    <t>Bedienden¹</t>
  </si>
  <si>
    <t>Arbeiders¹</t>
  </si>
  <si>
    <t>Andere personeelsleden¹</t>
  </si>
  <si>
    <t>Maaltijdcheques²</t>
  </si>
  <si>
    <t>Medisch secretariaat²</t>
  </si>
  <si>
    <t>Vorming van het eigen personeel²</t>
  </si>
  <si>
    <t>Overige²</t>
  </si>
  <si>
    <t>Algemeen</t>
  </si>
  <si>
    <t>Verantwoording werkingssubsidies intergemeentelijke samenwerking – Bovenlokaal Cultuurdecreet</t>
  </si>
  <si>
    <t>Instructies bij werkbladen</t>
  </si>
  <si>
    <t>Regierol</t>
  </si>
  <si>
    <t>Actorrol</t>
  </si>
  <si>
    <t>Totaal</t>
  </si>
  <si>
    <t>Werkingssubsidie: Bovenlokaal Cultuurdecreet²</t>
  </si>
  <si>
    <t>Andere werking</t>
  </si>
  <si>
    <t>Bovenlok. werking</t>
  </si>
  <si>
    <t>Commission Communautaire Francophone (Cocof)²</t>
  </si>
  <si>
    <t>Horizon Europe Programma²</t>
  </si>
  <si>
    <t>Creative Europe²</t>
  </si>
  <si>
    <t>Erasmus+ ²</t>
  </si>
  <si>
    <t>Aanmaak-, ontwikkelings-, productie- en presentatiekosten van activiteiten²</t>
  </si>
  <si>
    <t>Kleinevergoedingsregeling²</t>
  </si>
  <si>
    <t>Verzekeringen (niet-personeel)¹</t>
  </si>
  <si>
    <t>Uitzendpersoneel en personen die ter beschikking worden gesteld van de vereniging²</t>
  </si>
  <si>
    <t>Bezoldigingen en rechtstreekse sociale voordelen</t>
  </si>
  <si>
    <t>Werkgeversbijdragen voor sociale verzekeringen</t>
  </si>
  <si>
    <t>Werkgeverspremies voor buitenwettelijke verzekeringen</t>
  </si>
  <si>
    <t>Andere personeelskosten</t>
  </si>
  <si>
    <t>Ouderdoms- en overlevingspensioenen</t>
  </si>
  <si>
    <t>Waardeverminderingen op voorraden, op bestellingen in uitvoering en op handelsvorderingen: toevoegingen (terugnemingen) (+)/(-)</t>
  </si>
  <si>
    <t>M14</t>
  </si>
  <si>
    <t>BZ141</t>
  </si>
  <si>
    <t>AE141</t>
  </si>
  <si>
    <t>N86</t>
  </si>
  <si>
    <t>RESULTATENREKENING 2022</t>
  </si>
  <si>
    <t>BALANS 2022</t>
  </si>
  <si>
    <t>bolocigs_fin_2022_v1</t>
  </si>
  <si>
    <t>Terug te vorderen BTW</t>
  </si>
  <si>
    <t>Terug te vorderen belastingen en voorheffingen</t>
  </si>
  <si>
    <t>Te ontvangen subsidies</t>
  </si>
  <si>
    <t>Boekjaar 2022</t>
  </si>
  <si>
    <t>Bovenlokale werking</t>
  </si>
  <si>
    <t>Aanpasbaar [niet doorvoeren!] [cellen met inhoud zijn gekleurd]</t>
  </si>
  <si>
    <t>Resultaatsverwerking en reserve</t>
  </si>
  <si>
    <t>Werkblad 'Resultaatsverwerking en reserve':</t>
  </si>
  <si>
    <t>TOELICHTING BIJ BALANS</t>
  </si>
  <si>
    <t>Overlopende rekeningen [activa]</t>
  </si>
  <si>
    <t>Overlopende rekeningen [passiva]</t>
  </si>
  <si>
    <t>Werkblad 'Toelichting resultaat':</t>
  </si>
  <si>
    <t>Werkblad 'Toelichting balans':</t>
  </si>
  <si>
    <t>Toelichting resultaat</t>
  </si>
  <si>
    <t>Toelichting balans</t>
  </si>
  <si>
    <t>AE7</t>
  </si>
  <si>
    <t>2. Toelichting bij balans</t>
  </si>
  <si>
    <t>5. Resultaatsverwerking en reserve</t>
  </si>
  <si>
    <t>6. Samenvatting</t>
  </si>
  <si>
    <t>Leeg verplicht</t>
  </si>
  <si>
    <t>AW101</t>
  </si>
  <si>
    <t>Te innen opbrengsten</t>
  </si>
  <si>
    <t>Niet-rentedragende vorderingen of gekoppeld aan een abnormaal lage rente</t>
  </si>
  <si>
    <t>Diverse vorderingen</t>
  </si>
  <si>
    <t>Dubieuze debiteuren</t>
  </si>
  <si>
    <t>Borgtochten betaald in contanten</t>
  </si>
  <si>
    <t>Geboekte waardeverminderingen (-)</t>
  </si>
  <si>
    <t>RESULTAATSVERWERKING 2022</t>
  </si>
  <si>
    <t>AZ11</t>
  </si>
  <si>
    <t>Productie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</si>
</sst>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0.00\);#,##0.00;@"/>
    <numFmt numFmtId="166" formatCode="#,##0.00;\(#,##0.00\);;@"/>
  </numFmts>
  <fonts count="39"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6"/>
      <color theme="1"/>
      <name val="Calibri"/>
      <family val="2"/>
      <scheme val="minor"/>
    </font>
    <font>
      <b/>
      <sz val="16"/>
      <color theme="0"/>
      <name val="Calibri"/>
      <family val="2"/>
      <scheme val="minor"/>
    </font>
    <font>
      <b/>
      <sz val="16"/>
      <color theme="1"/>
      <name val="Calibri"/>
      <family val="2"/>
      <scheme val="minor"/>
    </font>
    <font>
      <b/>
      <sz val="11"/>
      <color theme="8"/>
      <name val="Calibri"/>
      <family val="2"/>
      <scheme val="minor"/>
    </font>
    <font>
      <sz val="11"/>
      <name val="Calibri"/>
      <family val="2"/>
      <scheme val="minor"/>
    </font>
    <font>
      <u/>
      <sz val="11"/>
      <color theme="10"/>
      <name val="Calibri"/>
      <family val="2"/>
      <scheme val="minor"/>
    </font>
    <font>
      <b/>
      <u/>
      <sz val="11"/>
      <color theme="10"/>
      <name val="Calibri"/>
      <family val="2"/>
      <scheme val="minor"/>
    </font>
    <font>
      <sz val="10"/>
      <color theme="1"/>
      <name val="Calibri"/>
      <family val="2"/>
      <scheme val="minor"/>
    </font>
    <font>
      <sz val="12"/>
      <color theme="1"/>
      <name val="Calibri"/>
      <family val="2"/>
      <scheme val="minor"/>
    </font>
    <font>
      <b/>
      <sz val="11"/>
      <color theme="9"/>
      <name val="Calibri"/>
      <family val="2"/>
      <scheme val="minor"/>
    </font>
    <font>
      <b/>
      <i/>
      <sz val="11"/>
      <color theme="0"/>
      <name val="Calibri"/>
      <family val="2"/>
      <scheme val="minor"/>
    </font>
    <font>
      <b/>
      <sz val="11"/>
      <name val="Calibri"/>
      <family val="2"/>
      <scheme val="minor"/>
    </font>
    <font>
      <sz val="11"/>
      <color rgb="FF000000"/>
      <name val="Calibri"/>
      <family val="2"/>
    </font>
    <font>
      <sz val="8"/>
      <name val="Calibri"/>
      <family val="2"/>
      <scheme val="minor"/>
    </font>
    <font>
      <b/>
      <sz val="10"/>
      <color theme="0"/>
      <name val="Calibri"/>
      <family val="2"/>
      <scheme val="minor"/>
    </font>
    <font>
      <b/>
      <sz val="9"/>
      <color theme="0"/>
      <name val="Calibri"/>
      <family val="2"/>
      <scheme val="minor"/>
    </font>
    <font>
      <b/>
      <sz val="11"/>
      <color theme="4" tint="-0.499984740745262"/>
      <name val="Calibri"/>
      <family val="2"/>
      <scheme val="minor"/>
    </font>
    <font>
      <b/>
      <sz val="10"/>
      <color theme="1"/>
      <name val="Calibri"/>
      <family val="2"/>
      <scheme val="minor"/>
    </font>
    <font>
      <sz val="10"/>
      <name val="Calibri"/>
      <family val="2"/>
      <scheme val="minor"/>
    </font>
    <font>
      <b/>
      <sz val="11"/>
      <color theme="8" tint="-0.249977111117893"/>
      <name val="Calibri"/>
      <family val="2"/>
      <scheme val="minor"/>
    </font>
    <font>
      <sz val="9"/>
      <color theme="1"/>
      <name val="Calibri"/>
      <family val="2"/>
      <scheme val="minor"/>
    </font>
    <font>
      <sz val="12"/>
      <color theme="0"/>
      <name val="Calibri"/>
      <family val="2"/>
      <scheme val="minor"/>
    </font>
    <font>
      <b/>
      <u/>
      <sz val="10"/>
      <color theme="10"/>
      <name val="Calibri"/>
      <family val="2"/>
      <scheme val="minor"/>
    </font>
    <font>
      <sz val="9"/>
      <name val="Calibri"/>
      <family val="2"/>
      <scheme val="minor"/>
    </font>
    <font>
      <b/>
      <sz val="9"/>
      <color theme="1"/>
      <name val="Calibri"/>
      <family val="2"/>
      <scheme val="minor"/>
    </font>
    <font>
      <sz val="16"/>
      <color theme="4" tint="-0.499984740745262"/>
      <name val="Calibri Light"/>
      <family val="2"/>
      <scheme val="major"/>
    </font>
    <font>
      <sz val="16"/>
      <color theme="0"/>
      <name val="Calibri Light"/>
      <family val="2"/>
      <scheme val="major"/>
    </font>
    <font>
      <sz val="20"/>
      <color theme="1"/>
      <name val="Calibri"/>
      <family val="2"/>
      <scheme val="minor"/>
    </font>
    <font>
      <b/>
      <sz val="10"/>
      <color theme="8" tint="-0.249977111117893"/>
      <name val="Calibri"/>
      <family val="2"/>
      <scheme val="minor"/>
    </font>
    <font>
      <b/>
      <sz val="10"/>
      <name val="Calibri"/>
      <family val="2"/>
      <scheme val="minor"/>
    </font>
    <font>
      <b/>
      <sz val="10"/>
      <color theme="9" tint="-0.249977111117893"/>
      <name val="Calibri"/>
      <family val="2"/>
      <scheme val="minor"/>
    </font>
    <font>
      <sz val="11"/>
      <color theme="0"/>
      <name val="Calibri"/>
      <family val="2"/>
      <scheme val="minor"/>
    </font>
    <font>
      <b/>
      <sz val="11"/>
      <color theme="4"/>
      <name val="Calibri"/>
      <family val="2"/>
      <scheme val="minor"/>
    </font>
    <font>
      <b/>
      <u/>
      <sz val="11"/>
      <color theme="4"/>
      <name val="Calibri"/>
      <family val="2"/>
      <scheme val="minor"/>
    </font>
    <font>
      <sz val="11"/>
      <color theme="4"/>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gray0625">
        <bgColor theme="4" tint="0.79992065187536243"/>
      </patternFill>
    </fill>
  </fills>
  <borders count="25">
    <border>
      <left/>
      <right/>
      <top/>
      <bottom/>
      <diagonal/>
    </border>
    <border>
      <left style="thin">
        <color theme="8"/>
      </left>
      <right style="thin">
        <color theme="8"/>
      </right>
      <top style="thin">
        <color theme="8"/>
      </top>
      <bottom style="thin">
        <color theme="8"/>
      </bottom>
      <diagonal/>
    </border>
    <border>
      <left style="thin">
        <color auto="1"/>
      </left>
      <right style="thin">
        <color auto="1"/>
      </right>
      <top style="thin">
        <color auto="1"/>
      </top>
      <bottom style="thin">
        <color auto="1"/>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right style="thin">
        <color theme="4"/>
      </right>
      <top/>
      <bottom/>
      <diagonal/>
    </border>
    <border>
      <left style="thin">
        <color theme="4"/>
      </left>
      <right/>
      <top/>
      <bottom/>
      <diagonal/>
    </border>
    <border>
      <left/>
      <right style="thin">
        <color auto="1"/>
      </right>
      <top/>
      <bottom/>
      <diagonal/>
    </border>
    <border>
      <left style="thin">
        <color auto="1"/>
      </left>
      <right style="thin">
        <color auto="1"/>
      </right>
      <top/>
      <bottom style="thin">
        <color auto="1"/>
      </bottom>
      <diagonal/>
    </border>
    <border>
      <left style="thin">
        <color indexed="64"/>
      </left>
      <right/>
      <top/>
      <bottom/>
      <diagonal/>
    </border>
    <border>
      <left/>
      <right style="thin">
        <color theme="4"/>
      </right>
      <top style="thin">
        <color theme="0"/>
      </top>
      <bottom/>
      <diagonal/>
    </border>
    <border>
      <left/>
      <right style="thin">
        <color auto="1"/>
      </right>
      <top style="thin">
        <color theme="0"/>
      </top>
      <bottom/>
      <diagonal/>
    </border>
    <border>
      <left/>
      <right/>
      <top style="thin">
        <color theme="4"/>
      </top>
      <bottom style="thin">
        <color theme="4"/>
      </bottom>
      <diagonal/>
    </border>
    <border>
      <left style="medium">
        <color theme="4" tint="-0.499984740745262"/>
      </left>
      <right/>
      <top/>
      <bottom/>
      <diagonal/>
    </border>
    <border>
      <left/>
      <right/>
      <top style="thin">
        <color theme="0"/>
      </top>
      <bottom/>
      <diagonal/>
    </border>
    <border>
      <left/>
      <right style="medium">
        <color theme="4" tint="-0.499984740745262"/>
      </right>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style="hair">
        <color auto="1"/>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bottom/>
      <diagonal/>
    </border>
    <border>
      <left/>
      <right/>
      <top style="dotted">
        <color auto="1"/>
      </top>
      <bottom/>
      <diagonal/>
    </border>
  </borders>
  <cellStyleXfs count="4">
    <xf numFmtId="0" fontId="0" fillId="0" borderId="0"/>
    <xf numFmtId="0" fontId="9" fillId="0" borderId="0" applyNumberFormat="0" applyFill="0" applyBorder="0" applyAlignment="0" applyProtection="0"/>
    <xf numFmtId="0" fontId="16" fillId="0" borderId="0"/>
    <xf numFmtId="0" fontId="16" fillId="0" borderId="0"/>
  </cellStyleXfs>
  <cellXfs count="216">
    <xf numFmtId="0" fontId="0" fillId="0" borderId="0" xfId="0"/>
    <xf numFmtId="0" fontId="2" fillId="0" borderId="0" xfId="0" applyFont="1"/>
    <xf numFmtId="0" fontId="4" fillId="0" borderId="0" xfId="0" applyFont="1" applyAlignment="1">
      <alignment horizontal="left"/>
    </xf>
    <xf numFmtId="0" fontId="3" fillId="0" borderId="0" xfId="0" applyFont="1" applyAlignment="1">
      <alignment horizontal="left"/>
    </xf>
    <xf numFmtId="0" fontId="2" fillId="0" borderId="0" xfId="0" applyFont="1" applyAlignment="1">
      <alignment horizontal="left"/>
    </xf>
    <xf numFmtId="0" fontId="7" fillId="0" borderId="0" xfId="0" applyFont="1"/>
    <xf numFmtId="0" fontId="0" fillId="0" borderId="0" xfId="0" applyAlignment="1"/>
    <xf numFmtId="0" fontId="0" fillId="0" borderId="0" xfId="0" applyAlignment="1">
      <alignment vertical="center"/>
    </xf>
    <xf numFmtId="0" fontId="14" fillId="6" borderId="6" xfId="0" applyFont="1" applyFill="1" applyBorder="1" applyAlignment="1">
      <alignment horizontal="center" vertical="center"/>
    </xf>
    <xf numFmtId="0" fontId="0" fillId="8" borderId="3" xfId="0" applyFill="1" applyBorder="1" applyAlignment="1" applyProtection="1">
      <alignment horizontal="center" vertical="center"/>
    </xf>
    <xf numFmtId="0" fontId="0" fillId="0" borderId="2" xfId="0" applyFill="1" applyBorder="1" applyAlignment="1" applyProtection="1">
      <alignment horizontal="center" vertical="center"/>
      <protection locked="0"/>
    </xf>
    <xf numFmtId="0" fontId="0" fillId="3" borderId="4" xfId="0" applyFill="1" applyBorder="1" applyAlignment="1" applyProtection="1">
      <alignment horizontal="center" vertical="center"/>
    </xf>
    <xf numFmtId="0" fontId="0" fillId="3" borderId="3" xfId="0" applyFill="1" applyBorder="1" applyAlignment="1" applyProtection="1">
      <alignment horizontal="center" vertical="center"/>
    </xf>
    <xf numFmtId="49" fontId="0" fillId="0" borderId="2" xfId="0" applyNumberFormat="1" applyFill="1" applyBorder="1" applyAlignment="1" applyProtection="1">
      <alignment horizontal="center" vertical="center"/>
      <protection locked="0"/>
    </xf>
    <xf numFmtId="49" fontId="0" fillId="0" borderId="9" xfId="0" applyNumberFormat="1" applyFill="1" applyBorder="1" applyAlignment="1" applyProtection="1">
      <alignment horizontal="center" vertical="center"/>
      <protection locked="0"/>
    </xf>
    <xf numFmtId="49" fontId="0" fillId="0" borderId="2" xfId="0" applyNumberFormat="1" applyFont="1" applyFill="1" applyBorder="1" applyAlignment="1" applyProtection="1">
      <alignment horizontal="center" vertical="center"/>
      <protection locked="0"/>
    </xf>
    <xf numFmtId="0" fontId="14" fillId="6" borderId="7"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8" xfId="0" applyFont="1" applyFill="1" applyBorder="1" applyAlignment="1">
      <alignment horizontal="right" vertical="center"/>
    </xf>
    <xf numFmtId="0" fontId="14" fillId="6" borderId="11" xfId="0" applyFont="1" applyFill="1" applyBorder="1" applyAlignment="1">
      <alignment horizontal="center" vertical="center"/>
    </xf>
    <xf numFmtId="0" fontId="14" fillId="6" borderId="12" xfId="0" applyFont="1" applyFill="1" applyBorder="1" applyAlignment="1">
      <alignment horizontal="center" vertical="center"/>
    </xf>
    <xf numFmtId="0" fontId="0" fillId="7" borderId="10" xfId="0" applyNumberFormat="1" applyFill="1" applyBorder="1" applyAlignment="1" applyProtection="1">
      <alignment horizontal="center" vertical="center"/>
    </xf>
    <xf numFmtId="0" fontId="0" fillId="7" borderId="0" xfId="0" applyNumberFormat="1" applyFill="1" applyBorder="1" applyAlignment="1" applyProtection="1">
      <alignment vertical="center"/>
    </xf>
    <xf numFmtId="0" fontId="0" fillId="7" borderId="13" xfId="0" applyNumberFormat="1" applyFill="1" applyBorder="1" applyAlignment="1" applyProtection="1">
      <alignment vertical="center"/>
    </xf>
    <xf numFmtId="0" fontId="0" fillId="7" borderId="4" xfId="0" applyNumberFormat="1" applyFill="1" applyBorder="1" applyAlignment="1" applyProtection="1">
      <alignment vertical="center"/>
    </xf>
    <xf numFmtId="0" fontId="0" fillId="0" borderId="0" xfId="0" applyProtection="1">
      <protection locked="0"/>
    </xf>
    <xf numFmtId="0" fontId="13" fillId="0" borderId="0" xfId="0" applyFont="1" applyAlignment="1">
      <alignment horizontal="left"/>
    </xf>
    <xf numFmtId="0" fontId="11" fillId="0" borderId="0" xfId="0" applyFont="1"/>
    <xf numFmtId="0" fontId="0" fillId="2" borderId="0" xfId="0" applyFill="1"/>
    <xf numFmtId="0" fontId="11" fillId="0" borderId="0" xfId="0" applyFont="1" applyAlignment="1">
      <alignment vertical="center"/>
    </xf>
    <xf numFmtId="0" fontId="21" fillId="0" borderId="0" xfId="0" applyFont="1" applyAlignment="1">
      <alignment vertical="center"/>
    </xf>
    <xf numFmtId="0" fontId="8" fillId="0" borderId="0" xfId="0" applyFont="1"/>
    <xf numFmtId="0" fontId="22" fillId="0" borderId="0" xfId="0" applyFont="1" applyAlignment="1">
      <alignment vertical="center"/>
    </xf>
    <xf numFmtId="0" fontId="11" fillId="0" borderId="0" xfId="0" applyFont="1" applyAlignment="1">
      <alignment vertical="top"/>
    </xf>
    <xf numFmtId="0" fontId="11" fillId="2" borderId="0" xfId="0" applyFont="1" applyFill="1"/>
    <xf numFmtId="0" fontId="23" fillId="0" borderId="0" xfId="0" applyFont="1" applyAlignment="1">
      <alignment horizontal="center"/>
    </xf>
    <xf numFmtId="0" fontId="6" fillId="0" borderId="0" xfId="0" applyFont="1" applyAlignment="1">
      <alignment horizontal="left"/>
    </xf>
    <xf numFmtId="0" fontId="1" fillId="2" borderId="0" xfId="0" applyFont="1" applyFill="1"/>
    <xf numFmtId="0" fontId="15" fillId="0" borderId="0" xfId="0" applyFont="1"/>
    <xf numFmtId="0" fontId="8" fillId="0" borderId="17" xfId="0" applyFont="1" applyBorder="1"/>
    <xf numFmtId="0" fontId="8" fillId="0" borderId="17" xfId="0" applyFont="1" applyBorder="1" applyAlignment="1">
      <alignment horizontal="left" indent="1"/>
    </xf>
    <xf numFmtId="0" fontId="15" fillId="0" borderId="0" xfId="0" applyFont="1" applyAlignment="1">
      <alignment horizontal="left"/>
    </xf>
    <xf numFmtId="0" fontId="11" fillId="0" borderId="0" xfId="0" applyFont="1" applyProtection="1">
      <protection locked="0"/>
    </xf>
    <xf numFmtId="0" fontId="26" fillId="0" borderId="0" xfId="1" applyFont="1" applyAlignment="1"/>
    <xf numFmtId="0" fontId="11" fillId="2" borderId="0" xfId="0" applyFont="1" applyFill="1" applyAlignment="1">
      <alignment horizontal="left"/>
    </xf>
    <xf numFmtId="0" fontId="11" fillId="0" borderId="0" xfId="0" applyFont="1" applyAlignment="1">
      <alignment horizontal="left"/>
    </xf>
    <xf numFmtId="0" fontId="21" fillId="0" borderId="0" xfId="0" applyFont="1" applyAlignment="1">
      <alignment horizontal="left"/>
    </xf>
    <xf numFmtId="0" fontId="24" fillId="0" borderId="0" xfId="0" applyFont="1" applyAlignment="1">
      <alignment vertical="center"/>
    </xf>
    <xf numFmtId="164" fontId="24" fillId="0" borderId="0" xfId="0" applyNumberFormat="1" applyFont="1" applyAlignment="1">
      <alignment vertical="center"/>
    </xf>
    <xf numFmtId="0" fontId="27" fillId="0" borderId="0" xfId="0" applyFont="1" applyAlignment="1">
      <alignment horizontal="left" vertical="center"/>
    </xf>
    <xf numFmtId="0" fontId="23" fillId="0" borderId="0" xfId="0" applyFont="1" applyAlignment="1">
      <alignment vertical="top"/>
    </xf>
    <xf numFmtId="0" fontId="1" fillId="0" borderId="0" xfId="0" applyFont="1"/>
    <xf numFmtId="0" fontId="29" fillId="0" borderId="0" xfId="0" applyFont="1" applyAlignment="1">
      <alignment vertical="center"/>
    </xf>
    <xf numFmtId="0" fontId="5" fillId="0" borderId="0" xfId="0" applyFont="1" applyAlignment="1">
      <alignment vertical="center"/>
    </xf>
    <xf numFmtId="0" fontId="30" fillId="0" borderId="0" xfId="0" applyFont="1" applyAlignment="1">
      <alignment vertical="center"/>
    </xf>
    <xf numFmtId="0" fontId="0" fillId="2" borderId="0" xfId="0" applyFill="1" applyAlignment="1">
      <alignment vertical="top" wrapText="1"/>
    </xf>
    <xf numFmtId="0" fontId="23" fillId="2" borderId="0" xfId="0" applyFont="1" applyFill="1" applyAlignment="1">
      <alignment vertical="top"/>
    </xf>
    <xf numFmtId="0" fontId="0" fillId="0" borderId="0" xfId="0" applyAlignment="1">
      <alignment vertical="top" wrapText="1"/>
    </xf>
    <xf numFmtId="0" fontId="20" fillId="0" borderId="0" xfId="0" applyFont="1" applyAlignment="1">
      <alignment horizontal="left"/>
    </xf>
    <xf numFmtId="0" fontId="15" fillId="0" borderId="0" xfId="0" applyFont="1" applyAlignment="1">
      <alignment horizontal="center"/>
    </xf>
    <xf numFmtId="0" fontId="8" fillId="0" borderId="18" xfId="0" applyFont="1" applyBorder="1"/>
    <xf numFmtId="0" fontId="7" fillId="0" borderId="0" xfId="0" applyFont="1" applyBorder="1"/>
    <xf numFmtId="0" fontId="20" fillId="0" borderId="0" xfId="0" applyFont="1" applyProtection="1">
      <protection locked="0"/>
    </xf>
    <xf numFmtId="0" fontId="32" fillId="0" borderId="0" xfId="0" applyFont="1" applyAlignment="1">
      <alignment horizontal="right"/>
    </xf>
    <xf numFmtId="0" fontId="11" fillId="0" borderId="0" xfId="0" applyFont="1" applyAlignment="1">
      <alignment horizontal="left" indent="1"/>
    </xf>
    <xf numFmtId="0" fontId="32" fillId="0" borderId="0" xfId="0" applyFont="1" applyAlignment="1">
      <alignment horizontal="left"/>
    </xf>
    <xf numFmtId="0" fontId="0" fillId="0" borderId="0" xfId="0" applyFont="1"/>
    <xf numFmtId="0" fontId="0" fillId="9" borderId="1" xfId="0" applyFont="1" applyFill="1" applyBorder="1" applyAlignment="1">
      <alignment vertical="center"/>
    </xf>
    <xf numFmtId="0" fontId="0" fillId="0" borderId="0" xfId="0" applyFont="1" applyAlignment="1">
      <alignment horizontal="left" indent="1"/>
    </xf>
    <xf numFmtId="0" fontId="0" fillId="5" borderId="0" xfId="0" applyFont="1" applyFill="1"/>
    <xf numFmtId="0" fontId="0" fillId="4" borderId="0" xfId="0" applyFont="1" applyFill="1"/>
    <xf numFmtId="0" fontId="0" fillId="0" borderId="19" xfId="0" applyFont="1" applyBorder="1"/>
    <xf numFmtId="0" fontId="0" fillId="0" borderId="19" xfId="0" applyFont="1" applyBorder="1" applyAlignment="1">
      <alignment horizontal="left" indent="1"/>
    </xf>
    <xf numFmtId="0" fontId="0" fillId="0" borderId="18" xfId="0" applyFont="1" applyBorder="1"/>
    <xf numFmtId="0" fontId="0" fillId="0" borderId="0" xfId="0" applyFont="1" applyBorder="1"/>
    <xf numFmtId="0" fontId="0" fillId="0" borderId="0" xfId="0" applyFont="1" applyProtection="1"/>
    <xf numFmtId="0" fontId="34" fillId="0" borderId="0" xfId="0" applyFont="1" applyAlignment="1">
      <alignment horizontal="left"/>
    </xf>
    <xf numFmtId="49" fontId="0" fillId="0" borderId="2" xfId="0" applyNumberFormat="1" applyBorder="1" applyAlignment="1">
      <alignment horizontal="center" vertical="center"/>
    </xf>
    <xf numFmtId="14" fontId="0" fillId="0" borderId="2" xfId="0" applyNumberFormat="1" applyBorder="1" applyAlignment="1">
      <alignment horizontal="center" vertical="center"/>
    </xf>
    <xf numFmtId="0" fontId="14" fillId="6" borderId="0" xfId="0" applyFont="1" applyFill="1" applyAlignment="1">
      <alignment horizontal="right" vertical="center"/>
    </xf>
    <xf numFmtId="0" fontId="0" fillId="0" borderId="2" xfId="0" applyBorder="1" applyAlignment="1">
      <alignment horizontal="center" vertical="center"/>
    </xf>
    <xf numFmtId="0" fontId="19" fillId="2" borderId="0" xfId="0" applyFont="1" applyFill="1" applyAlignment="1">
      <alignment vertical="center"/>
    </xf>
    <xf numFmtId="0" fontId="32" fillId="0" borderId="0" xfId="0" applyFont="1" applyAlignment="1">
      <alignment vertical="center"/>
    </xf>
    <xf numFmtId="0" fontId="0" fillId="0" borderId="10" xfId="0" applyBorder="1"/>
    <xf numFmtId="0" fontId="22" fillId="0" borderId="0" xfId="0" applyFont="1" applyAlignment="1">
      <alignment vertical="top"/>
    </xf>
    <xf numFmtId="164" fontId="24" fillId="0" borderId="10" xfId="0" applyNumberFormat="1" applyFont="1" applyBorder="1" applyAlignment="1">
      <alignment vertical="center"/>
    </xf>
    <xf numFmtId="0" fontId="27" fillId="0" borderId="10" xfId="0" applyFont="1" applyBorder="1" applyAlignment="1">
      <alignment horizontal="left" vertical="center"/>
    </xf>
    <xf numFmtId="0" fontId="22" fillId="0" borderId="10" xfId="0" applyFont="1" applyBorder="1" applyAlignment="1">
      <alignment vertical="center"/>
    </xf>
    <xf numFmtId="0" fontId="27" fillId="0" borderId="20" xfId="0" applyFont="1" applyBorder="1" applyAlignment="1">
      <alignment horizontal="left" vertical="center"/>
    </xf>
    <xf numFmtId="0" fontId="22" fillId="0" borderId="20" xfId="0" applyFont="1" applyBorder="1" applyAlignment="1">
      <alignment vertical="center"/>
    </xf>
    <xf numFmtId="0" fontId="24" fillId="0" borderId="20" xfId="0" applyFont="1" applyBorder="1" applyAlignment="1">
      <alignment vertical="center"/>
    </xf>
    <xf numFmtId="0" fontId="11" fillId="0" borderId="20" xfId="0" applyFont="1" applyBorder="1" applyAlignment="1">
      <alignment vertical="center"/>
    </xf>
    <xf numFmtId="0" fontId="27" fillId="0" borderId="21" xfId="0" applyFont="1" applyBorder="1" applyAlignment="1">
      <alignment horizontal="left" vertical="center"/>
    </xf>
    <xf numFmtId="0" fontId="11" fillId="0" borderId="21" xfId="0" applyFont="1" applyBorder="1" applyAlignment="1">
      <alignment vertical="center"/>
    </xf>
    <xf numFmtId="164" fontId="24" fillId="0" borderId="20" xfId="0" applyNumberFormat="1" applyFont="1" applyBorder="1" applyAlignment="1">
      <alignment vertical="center"/>
    </xf>
    <xf numFmtId="0" fontId="14" fillId="6" borderId="0" xfId="0" applyFont="1" applyFill="1" applyBorder="1" applyAlignment="1">
      <alignment horizontal="right" vertical="center"/>
    </xf>
    <xf numFmtId="0" fontId="24" fillId="0" borderId="10" xfId="0" applyFont="1" applyBorder="1" applyAlignment="1">
      <alignment vertical="center"/>
    </xf>
    <xf numFmtId="0" fontId="11" fillId="0" borderId="10" xfId="0" applyFont="1" applyBorder="1" applyAlignment="1">
      <alignment vertical="center"/>
    </xf>
    <xf numFmtId="0" fontId="24" fillId="0" borderId="0" xfId="0" applyFont="1" applyAlignment="1">
      <alignment horizontal="left"/>
    </xf>
    <xf numFmtId="0" fontId="0" fillId="0" borderId="2" xfId="0" applyNumberFormat="1" applyBorder="1" applyAlignment="1">
      <alignment horizontal="center" vertical="center"/>
    </xf>
    <xf numFmtId="0" fontId="11" fillId="0" borderId="10" xfId="0" applyFont="1" applyBorder="1" applyAlignment="1">
      <alignment vertical="top"/>
    </xf>
    <xf numFmtId="166" fontId="32" fillId="0" borderId="0" xfId="0" applyNumberFormat="1" applyFont="1" applyAlignment="1">
      <alignment vertical="top"/>
    </xf>
    <xf numFmtId="0" fontId="0" fillId="0" borderId="2" xfId="0" applyNumberFormat="1" applyFont="1" applyFill="1" applyBorder="1" applyAlignment="1" applyProtection="1">
      <alignment horizontal="center" vertical="center"/>
      <protection locked="0"/>
    </xf>
    <xf numFmtId="0" fontId="11" fillId="0" borderId="0" xfId="0" applyFont="1" applyAlignment="1" applyProtection="1">
      <alignment vertical="top"/>
      <protection locked="0"/>
    </xf>
    <xf numFmtId="0" fontId="11" fillId="2" borderId="0" xfId="0" applyFont="1" applyFill="1" applyAlignment="1">
      <alignment vertical="top"/>
    </xf>
    <xf numFmtId="0" fontId="32" fillId="0" borderId="0" xfId="0" applyFont="1" applyAlignment="1">
      <alignment horizontal="left" vertical="top"/>
    </xf>
    <xf numFmtId="166" fontId="11" fillId="0" borderId="10" xfId="0" applyNumberFormat="1" applyFont="1" applyBorder="1" applyAlignment="1">
      <alignment vertical="top"/>
    </xf>
    <xf numFmtId="0" fontId="35" fillId="0" borderId="0" xfId="0" applyFont="1" applyAlignment="1" applyProtection="1">
      <alignment vertical="top"/>
      <protection hidden="1"/>
    </xf>
    <xf numFmtId="0" fontId="11" fillId="0" borderId="0" xfId="0" applyFont="1" applyAlignment="1">
      <alignment horizontal="right"/>
    </xf>
    <xf numFmtId="164" fontId="11" fillId="0" borderId="0" xfId="0" applyNumberFormat="1" applyFont="1" applyAlignment="1">
      <alignment horizontal="right"/>
    </xf>
    <xf numFmtId="0" fontId="22" fillId="0" borderId="0" xfId="0" applyFont="1"/>
    <xf numFmtId="0" fontId="21" fillId="0" borderId="0" xfId="0" applyFont="1"/>
    <xf numFmtId="0" fontId="18" fillId="0" borderId="0" xfId="0" applyFont="1" applyAlignment="1">
      <alignment horizontal="center" vertical="center"/>
    </xf>
    <xf numFmtId="49" fontId="11" fillId="0" borderId="0" xfId="0" applyNumberFormat="1" applyFont="1" applyAlignment="1">
      <alignment horizontal="left" vertical="top"/>
    </xf>
    <xf numFmtId="0" fontId="11" fillId="0" borderId="10" xfId="0" applyFont="1" applyBorder="1"/>
    <xf numFmtId="0" fontId="22" fillId="0" borderId="10" xfId="0" applyFont="1" applyBorder="1"/>
    <xf numFmtId="0" fontId="19" fillId="2" borderId="0" xfId="0" applyFont="1" applyFill="1" applyAlignment="1">
      <alignment horizontal="left" vertical="center"/>
    </xf>
    <xf numFmtId="0" fontId="19" fillId="2" borderId="0" xfId="0" applyFont="1" applyFill="1" applyAlignment="1">
      <alignment horizontal="center" vertical="center"/>
    </xf>
    <xf numFmtId="0" fontId="24" fillId="0" borderId="22" xfId="0" applyFont="1" applyBorder="1" applyAlignment="1">
      <alignment vertical="center"/>
    </xf>
    <xf numFmtId="0" fontId="28" fillId="2" borderId="0" xfId="0" applyFont="1" applyFill="1" applyAlignment="1">
      <alignment vertical="center"/>
    </xf>
    <xf numFmtId="0" fontId="28" fillId="0" borderId="0" xfId="0" applyFont="1" applyAlignment="1">
      <alignment vertical="center"/>
    </xf>
    <xf numFmtId="0" fontId="22" fillId="0" borderId="0" xfId="0" applyFont="1" applyAlignment="1">
      <alignment horizontal="left" vertical="center"/>
    </xf>
    <xf numFmtId="0" fontId="22" fillId="0" borderId="0" xfId="0" quotePrefix="1" applyFont="1" applyAlignment="1">
      <alignment horizontal="left" vertical="center"/>
    </xf>
    <xf numFmtId="165" fontId="22" fillId="0" borderId="0" xfId="0" applyNumberFormat="1" applyFont="1" applyAlignment="1" applyProtection="1">
      <alignment horizontal="right" vertical="center"/>
      <protection locked="0"/>
    </xf>
    <xf numFmtId="0" fontId="11" fillId="0" borderId="10" xfId="0" applyFont="1" applyBorder="1" applyAlignment="1">
      <alignment horizontal="left" vertical="center"/>
    </xf>
    <xf numFmtId="164" fontId="11" fillId="0" borderId="10" xfId="0" applyNumberFormat="1" applyFont="1" applyBorder="1" applyAlignment="1">
      <alignment vertical="center"/>
    </xf>
    <xf numFmtId="164" fontId="11" fillId="0" borderId="0" xfId="0" applyNumberFormat="1" applyFont="1" applyAlignment="1">
      <alignment vertical="center"/>
    </xf>
    <xf numFmtId="164" fontId="11" fillId="0" borderId="22" xfId="0" applyNumberFormat="1" applyFont="1" applyBorder="1" applyAlignment="1">
      <alignment vertical="center"/>
    </xf>
    <xf numFmtId="0" fontId="11" fillId="0" borderId="0" xfId="0" applyFont="1" applyAlignment="1">
      <alignment horizontal="left" vertical="center"/>
    </xf>
    <xf numFmtId="0" fontId="11" fillId="0" borderId="0" xfId="0" quotePrefix="1" applyFont="1" applyAlignment="1">
      <alignment horizontal="left" vertical="center"/>
    </xf>
    <xf numFmtId="165" fontId="11" fillId="0" borderId="0" xfId="0" applyNumberFormat="1" applyFont="1" applyAlignment="1" applyProtection="1">
      <alignment horizontal="right" vertical="center"/>
      <protection locked="0"/>
    </xf>
    <xf numFmtId="0" fontId="11" fillId="0" borderId="0" xfId="0" applyFont="1" applyAlignment="1">
      <alignment vertical="center" wrapText="1"/>
    </xf>
    <xf numFmtId="165" fontId="11" fillId="0" borderId="0" xfId="0" quotePrefix="1" applyNumberFormat="1" applyFont="1" applyAlignment="1" applyProtection="1">
      <alignment horizontal="right" vertical="center"/>
      <protection locked="0"/>
    </xf>
    <xf numFmtId="0" fontId="11" fillId="1" borderId="0" xfId="0" applyFont="1" applyFill="1"/>
    <xf numFmtId="0" fontId="22" fillId="1" borderId="0" xfId="0" applyFont="1" applyFill="1"/>
    <xf numFmtId="0" fontId="21" fillId="2" borderId="0" xfId="0" applyFont="1" applyFill="1"/>
    <xf numFmtId="49" fontId="11" fillId="0" borderId="0" xfId="0" applyNumberFormat="1" applyFont="1" applyAlignment="1">
      <alignment horizontal="left"/>
    </xf>
    <xf numFmtId="0" fontId="18" fillId="0" borderId="0" xfId="0" applyFont="1" applyAlignment="1">
      <alignment vertical="center"/>
    </xf>
    <xf numFmtId="0" fontId="19" fillId="2" borderId="14" xfId="0" applyFont="1" applyFill="1" applyBorder="1" applyAlignment="1">
      <alignment horizontal="center" vertical="center"/>
    </xf>
    <xf numFmtId="166" fontId="22" fillId="0" borderId="14" xfId="0" applyNumberFormat="1" applyFont="1" applyBorder="1" applyAlignment="1">
      <alignment horizontal="right" vertical="center"/>
    </xf>
    <xf numFmtId="165" fontId="22" fillId="0" borderId="0" xfId="0" applyNumberFormat="1" applyFont="1" applyAlignment="1">
      <alignment horizontal="right" vertical="center"/>
    </xf>
    <xf numFmtId="165" fontId="11" fillId="0" borderId="0" xfId="0" applyNumberFormat="1" applyFont="1" applyAlignment="1">
      <alignment horizontal="right" vertical="center"/>
    </xf>
    <xf numFmtId="164" fontId="24" fillId="3" borderId="2" xfId="0" applyNumberFormat="1" applyFont="1" applyFill="1" applyBorder="1" applyAlignment="1">
      <alignment horizontal="center" vertical="center"/>
    </xf>
    <xf numFmtId="0" fontId="24" fillId="3" borderId="0" xfId="0" applyFont="1" applyFill="1" applyAlignment="1">
      <alignment horizontal="center" vertical="center"/>
    </xf>
    <xf numFmtId="164" fontId="24" fillId="10" borderId="0" xfId="0" applyNumberFormat="1" applyFont="1" applyFill="1" applyBorder="1" applyAlignment="1">
      <alignment horizontal="center" vertical="center"/>
    </xf>
    <xf numFmtId="0" fontId="19" fillId="0" borderId="0" xfId="0" applyFont="1" applyFill="1" applyBorder="1" applyAlignment="1">
      <alignment vertical="center"/>
    </xf>
    <xf numFmtId="165" fontId="22" fillId="0" borderId="0" xfId="0" applyNumberFormat="1" applyFont="1" applyBorder="1" applyAlignment="1" applyProtection="1">
      <alignment horizontal="right" vertical="center"/>
      <protection locked="0"/>
    </xf>
    <xf numFmtId="165" fontId="11" fillId="0" borderId="0" xfId="0" applyNumberFormat="1" applyFont="1" applyBorder="1" applyAlignment="1" applyProtection="1">
      <alignment horizontal="right" vertical="center"/>
      <protection locked="0"/>
    </xf>
    <xf numFmtId="165" fontId="11" fillId="0" borderId="0" xfId="0" quotePrefix="1" applyNumberFormat="1" applyFont="1" applyBorder="1" applyAlignment="1" applyProtection="1">
      <alignment horizontal="right" vertical="center"/>
      <protection locked="0"/>
    </xf>
    <xf numFmtId="0" fontId="10" fillId="0" borderId="0" xfId="1" applyFont="1" applyProtection="1">
      <protection locked="0"/>
    </xf>
    <xf numFmtId="0" fontId="11" fillId="0" borderId="23" xfId="0" applyFont="1" applyBorder="1"/>
    <xf numFmtId="0" fontId="24" fillId="0" borderId="23" xfId="0" applyFont="1" applyBorder="1" applyAlignment="1">
      <alignment vertical="center"/>
    </xf>
    <xf numFmtId="0" fontId="11" fillId="0" borderId="23" xfId="0" applyFont="1" applyBorder="1" applyAlignment="1">
      <alignment vertical="center"/>
    </xf>
    <xf numFmtId="0" fontId="27" fillId="0" borderId="23" xfId="0" applyFont="1" applyBorder="1" applyAlignment="1">
      <alignment horizontal="left" vertical="center"/>
    </xf>
    <xf numFmtId="0" fontId="32" fillId="0" borderId="0" xfId="0" applyFont="1" applyAlignment="1">
      <alignment vertical="top"/>
    </xf>
    <xf numFmtId="0" fontId="32" fillId="0" borderId="0" xfId="0" applyFont="1" applyAlignment="1">
      <alignment vertical="center" wrapText="1"/>
    </xf>
    <xf numFmtId="0" fontId="22" fillId="0" borderId="0" xfId="0" applyFont="1" applyAlignment="1">
      <alignment horizontal="right" vertical="center" indent="1"/>
    </xf>
    <xf numFmtId="0" fontId="0" fillId="0" borderId="23" xfId="0" applyFont="1" applyBorder="1"/>
    <xf numFmtId="0" fontId="0" fillId="0" borderId="10" xfId="0" applyFont="1" applyBorder="1"/>
    <xf numFmtId="0" fontId="24" fillId="0" borderId="0" xfId="0" applyFont="1"/>
    <xf numFmtId="0" fontId="33" fillId="0" borderId="0" xfId="0" applyFont="1" applyAlignment="1">
      <alignment horizontal="right" vertical="top"/>
    </xf>
    <xf numFmtId="0" fontId="19" fillId="2" borderId="0" xfId="0" applyFont="1" applyFill="1" applyAlignment="1">
      <alignment vertical="top"/>
    </xf>
    <xf numFmtId="0" fontId="11" fillId="0" borderId="0" xfId="0" applyFont="1" applyAlignment="1">
      <alignment horizontal="left" vertical="top"/>
    </xf>
    <xf numFmtId="0" fontId="11" fillId="0" borderId="0" xfId="0" quotePrefix="1" applyFont="1" applyAlignment="1">
      <alignment horizontal="left" vertical="top"/>
    </xf>
    <xf numFmtId="166" fontId="22" fillId="0" borderId="14" xfId="0" applyNumberFormat="1" applyFont="1" applyBorder="1" applyAlignment="1">
      <alignment horizontal="right" vertical="top"/>
    </xf>
    <xf numFmtId="165" fontId="11" fillId="0" borderId="0" xfId="0" applyNumberFormat="1" applyFont="1" applyAlignment="1" applyProtection="1">
      <alignment horizontal="left" vertical="top" wrapText="1"/>
      <protection locked="0"/>
    </xf>
    <xf numFmtId="0" fontId="11" fillId="1" borderId="0" xfId="0" applyFont="1" applyFill="1" applyAlignment="1">
      <alignment horizontal="right"/>
    </xf>
    <xf numFmtId="0" fontId="11" fillId="0" borderId="8" xfId="0" applyFont="1" applyBorder="1" applyAlignment="1">
      <alignment vertical="center"/>
    </xf>
    <xf numFmtId="0" fontId="11" fillId="0" borderId="17" xfId="0" applyFont="1" applyBorder="1" applyAlignment="1">
      <alignment vertical="center"/>
    </xf>
    <xf numFmtId="0" fontId="22" fillId="0" borderId="10" xfId="0" applyFont="1" applyBorder="1" applyAlignment="1">
      <alignment horizontal="center" vertical="center"/>
    </xf>
    <xf numFmtId="0" fontId="22" fillId="0" borderId="0" xfId="0" applyFont="1" applyAlignment="1">
      <alignment horizontal="center" vertical="center"/>
    </xf>
    <xf numFmtId="0" fontId="11" fillId="0" borderId="10" xfId="0" applyFont="1" applyBorder="1" applyAlignment="1">
      <alignment horizontal="center" vertical="center"/>
    </xf>
    <xf numFmtId="0" fontId="22" fillId="0" borderId="23" xfId="0" applyFont="1" applyBorder="1" applyAlignment="1">
      <alignment horizontal="center" vertical="center"/>
    </xf>
    <xf numFmtId="0" fontId="24" fillId="0" borderId="10" xfId="0" applyFont="1" applyBorder="1"/>
    <xf numFmtId="0" fontId="19" fillId="2" borderId="16" xfId="0" applyFont="1" applyFill="1" applyBorder="1" applyAlignment="1">
      <alignment horizontal="center" vertical="center"/>
    </xf>
    <xf numFmtId="165" fontId="11" fillId="0" borderId="10" xfId="0" applyNumberFormat="1" applyFont="1" applyBorder="1" applyAlignment="1">
      <alignment vertical="center"/>
    </xf>
    <xf numFmtId="165" fontId="11" fillId="0" borderId="0" xfId="0" applyNumberFormat="1" applyFont="1" applyAlignment="1">
      <alignment vertical="center"/>
    </xf>
    <xf numFmtId="0" fontId="11" fillId="0" borderId="22" xfId="0" applyFont="1" applyBorder="1" applyAlignment="1">
      <alignment vertical="center"/>
    </xf>
    <xf numFmtId="4" fontId="11" fillId="0" borderId="10" xfId="0" applyNumberFormat="1" applyFont="1" applyBorder="1" applyAlignment="1">
      <alignment vertical="center"/>
    </xf>
    <xf numFmtId="4" fontId="11" fillId="0" borderId="0" xfId="0" applyNumberFormat="1" applyFont="1" applyAlignment="1">
      <alignment vertical="center"/>
    </xf>
    <xf numFmtId="0" fontId="17" fillId="0" borderId="0" xfId="0" applyFont="1" applyFill="1" applyBorder="1" applyAlignment="1" applyProtection="1">
      <alignment horizontal="center" vertical="center"/>
    </xf>
    <xf numFmtId="0" fontId="10" fillId="0" borderId="0" xfId="1" applyFont="1" applyAlignment="1" applyProtection="1">
      <protection locked="0"/>
    </xf>
    <xf numFmtId="0" fontId="0" fillId="8" borderId="4" xfId="0" applyNumberFormat="1" applyFill="1" applyBorder="1" applyAlignment="1" applyProtection="1">
      <alignment horizontal="center" vertical="center"/>
    </xf>
    <xf numFmtId="0" fontId="0" fillId="0" borderId="24" xfId="0" applyBorder="1"/>
    <xf numFmtId="0" fontId="0" fillId="0" borderId="0" xfId="0" applyFont="1" applyProtection="1">
      <protection locked="0"/>
    </xf>
    <xf numFmtId="0" fontId="20" fillId="0" borderId="0" xfId="0" applyFont="1" applyProtection="1"/>
    <xf numFmtId="0" fontId="8" fillId="0" borderId="17" xfId="0" applyFont="1" applyBorder="1" applyProtection="1">
      <protection locked="0"/>
    </xf>
    <xf numFmtId="0" fontId="20" fillId="0" borderId="0" xfId="0" applyFont="1" applyBorder="1" applyProtection="1"/>
    <xf numFmtId="0" fontId="0" fillId="0" borderId="0" xfId="0" applyProtection="1"/>
    <xf numFmtId="0" fontId="11" fillId="0" borderId="8" xfId="0" applyFont="1" applyBorder="1"/>
    <xf numFmtId="0" fontId="24" fillId="0" borderId="17" xfId="0" applyFont="1" applyBorder="1" applyAlignment="1">
      <alignment vertical="center"/>
    </xf>
    <xf numFmtId="0" fontId="24" fillId="0" borderId="8" xfId="0" applyFont="1" applyBorder="1" applyAlignment="1">
      <alignment vertical="center"/>
    </xf>
    <xf numFmtId="166" fontId="22" fillId="0" borderId="0" xfId="0" applyNumberFormat="1" applyFont="1" applyAlignment="1">
      <alignment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top"/>
    </xf>
    <xf numFmtId="0" fontId="11" fillId="0" borderId="0" xfId="0" applyFont="1" applyAlignment="1">
      <alignment horizontal="center" vertical="top"/>
    </xf>
    <xf numFmtId="0" fontId="11" fillId="0" borderId="0" xfId="0" applyFont="1" applyBorder="1" applyAlignment="1">
      <alignment vertical="center"/>
    </xf>
    <xf numFmtId="165" fontId="22" fillId="0" borderId="14" xfId="0" applyNumberFormat="1" applyFont="1" applyBorder="1" applyAlignment="1">
      <alignment horizontal="right" vertical="center"/>
    </xf>
    <xf numFmtId="0" fontId="5" fillId="2" borderId="0" xfId="0" applyFont="1" applyFill="1" applyAlignment="1">
      <alignment horizontal="center"/>
    </xf>
    <xf numFmtId="0" fontId="23" fillId="0" borderId="0" xfId="0" applyFont="1" applyAlignment="1">
      <alignment horizontal="center" vertical="center"/>
    </xf>
    <xf numFmtId="0" fontId="25" fillId="2" borderId="0" xfId="0" applyFont="1" applyFill="1" applyAlignment="1">
      <alignment horizontal="center" vertical="top"/>
    </xf>
    <xf numFmtId="0" fontId="37" fillId="0" borderId="0" xfId="1" applyFont="1" applyProtection="1">
      <protection locked="0"/>
    </xf>
    <xf numFmtId="0" fontId="36" fillId="0" borderId="0" xfId="1" applyFont="1" applyProtection="1">
      <protection locked="0"/>
    </xf>
    <xf numFmtId="0" fontId="38" fillId="0" borderId="0" xfId="1" applyFont="1" applyAlignment="1" applyProtection="1">
      <alignment horizontal="left" indent="1"/>
      <protection locked="0"/>
    </xf>
    <xf numFmtId="0" fontId="10" fillId="0" borderId="0" xfId="1" applyFont="1" applyAlignment="1" applyProtection="1">
      <protection locked="0"/>
    </xf>
    <xf numFmtId="0" fontId="10" fillId="0" borderId="0" xfId="1" applyFont="1" applyAlignment="1" applyProtection="1">
      <alignment horizontal="left"/>
      <protection locked="0"/>
    </xf>
    <xf numFmtId="0" fontId="32" fillId="0" borderId="0" xfId="0" applyFont="1" applyAlignment="1">
      <alignment horizontal="left" vertical="center" wrapText="1"/>
    </xf>
    <xf numFmtId="0" fontId="29" fillId="0" borderId="0" xfId="0" applyFont="1" applyAlignment="1">
      <alignment horizontal="left" vertical="center"/>
    </xf>
    <xf numFmtId="0" fontId="11" fillId="0" borderId="0" xfId="0" applyFont="1" applyAlignment="1">
      <alignment horizontal="left" vertical="center" wrapText="1"/>
    </xf>
    <xf numFmtId="49" fontId="19" fillId="6" borderId="0" xfId="0" applyNumberFormat="1" applyFont="1" applyFill="1" applyAlignment="1">
      <alignment horizontal="center" vertical="top"/>
    </xf>
    <xf numFmtId="0" fontId="11" fillId="0" borderId="0" xfId="0" applyFont="1" applyAlignment="1">
      <alignment horizontal="left" vertical="top" wrapText="1"/>
    </xf>
    <xf numFmtId="0" fontId="31" fillId="0" borderId="0" xfId="0" applyFont="1" applyAlignment="1">
      <alignment horizontal="right" vertical="center" wrapText="1"/>
    </xf>
    <xf numFmtId="0" fontId="12" fillId="0" borderId="0" xfId="0" applyFont="1" applyAlignment="1">
      <alignment horizontal="center" vertical="center" wrapText="1"/>
    </xf>
    <xf numFmtId="0" fontId="14" fillId="6" borderId="15" xfId="0" applyFont="1" applyFill="1" applyBorder="1" applyAlignment="1">
      <alignment horizontal="center" vertical="center" textRotation="90"/>
    </xf>
    <xf numFmtId="0" fontId="14" fillId="6" borderId="0" xfId="0" applyFont="1" applyFill="1" applyBorder="1" applyAlignment="1">
      <alignment horizontal="center" vertical="center" textRotation="90"/>
    </xf>
  </cellXfs>
  <cellStyles count="4">
    <cellStyle name="Hyperlink" xfId="1" builtinId="8"/>
    <cellStyle name="Normal 2" xfId="2" xr:uid="{E684F63F-0058-41B5-B04A-FE1D8A1C1B40}"/>
    <cellStyle name="Normal 3" xfId="3" xr:uid="{F93048C9-BA38-467C-BD98-A3064654389C}"/>
    <cellStyle name="Standaard" xfId="0" builtinId="0"/>
  </cellStyles>
  <dxfs count="94">
    <dxf>
      <font>
        <b/>
        <i val="0"/>
        <color auto="1"/>
      </font>
      <fill>
        <patternFill>
          <bgColor theme="8" tint="0.59996337778862885"/>
        </patternFill>
      </fill>
    </dxf>
    <dxf>
      <font>
        <b/>
        <i val="0"/>
        <color auto="1"/>
      </font>
      <fill>
        <patternFill>
          <bgColor theme="9" tint="0.39994506668294322"/>
        </patternFill>
      </fill>
    </dxf>
    <dxf>
      <font>
        <b/>
        <i val="0"/>
        <color auto="1"/>
      </font>
      <fill>
        <patternFill>
          <bgColor theme="8" tint="0.59996337778862885"/>
        </patternFill>
      </fill>
    </dxf>
    <dxf>
      <font>
        <b/>
        <i val="0"/>
        <color theme="0"/>
      </font>
      <fill>
        <patternFill>
          <bgColor theme="9"/>
        </patternFill>
      </fill>
    </dxf>
    <dxf>
      <font>
        <b/>
        <i val="0"/>
        <color theme="0"/>
      </font>
      <fill>
        <patternFill>
          <bgColor theme="8"/>
        </patternFill>
      </fill>
    </dxf>
    <dxf>
      <font>
        <b val="0"/>
        <i val="0"/>
        <color theme="0" tint="-0.499984740745262"/>
      </font>
      <fill>
        <patternFill>
          <bgColor theme="3" tint="0.79998168889431442"/>
        </patternFill>
      </fill>
    </dxf>
    <dxf>
      <font>
        <color theme="5" tint="-0.24994659260841701"/>
      </font>
    </dxf>
    <dxf>
      <font>
        <color theme="8" tint="-0.24994659260841701"/>
      </font>
    </dxf>
    <dxf>
      <font>
        <color theme="8" tint="-0.499984740745262"/>
      </font>
      <fill>
        <patternFill>
          <bgColor theme="8" tint="0.79998168889431442"/>
        </patternFill>
      </fill>
      <border>
        <vertical/>
        <horizontal/>
      </border>
    </dxf>
    <dxf>
      <font>
        <color theme="5" tint="-0.499984740745262"/>
      </font>
      <fill>
        <patternFill>
          <bgColor theme="5" tint="0.79998168889431442"/>
        </patternFill>
      </fill>
      <border>
        <vertical/>
        <horizontal/>
      </border>
    </dxf>
    <dxf>
      <fill>
        <patternFill>
          <bgColor theme="8"/>
        </patternFill>
      </fill>
    </dxf>
    <dxf>
      <font>
        <strike/>
        <color theme="8" tint="-0.24994659260841701"/>
      </font>
      <numFmt numFmtId="166" formatCode="#,##0.00;\(#,##0.00\);;@"/>
      <fill>
        <patternFill patternType="gray0625"/>
      </fill>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theme="1"/>
      </font>
      <fill>
        <patternFill>
          <bgColor theme="9" tint="0.79998168889431442"/>
        </patternFill>
      </fill>
      <border>
        <left style="thin">
          <color theme="8"/>
        </left>
        <right style="thin">
          <color theme="8"/>
        </right>
        <top style="thin">
          <color theme="8"/>
        </top>
        <bottom style="thin">
          <color theme="8"/>
        </bottom>
        <vertical/>
        <horizontal/>
      </border>
    </dxf>
    <dxf>
      <fill>
        <patternFill>
          <bgColor theme="9"/>
        </patternFill>
      </fill>
    </dxf>
    <dxf>
      <fill>
        <patternFill>
          <bgColor theme="8"/>
        </patternFill>
      </fill>
    </dxf>
    <dxf>
      <fill>
        <patternFill>
          <bgColor theme="8" tint="0.79998168889431442"/>
        </patternFill>
      </fill>
    </dxf>
    <dxf>
      <font>
        <b/>
        <i val="0"/>
        <color theme="9" tint="-0.24994659260841701"/>
      </font>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ont>
        <b/>
        <i val="0"/>
        <color theme="8" tint="-0.24994659260841701"/>
      </font>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val="0"/>
        <i val="0"/>
        <color auto="1"/>
      </font>
      <fill>
        <patternFill>
          <bgColor theme="9" tint="0.79998168889431442"/>
        </patternFill>
      </fill>
      <border>
        <left style="thin">
          <color theme="8"/>
        </left>
        <right style="thin">
          <color theme="8"/>
        </right>
        <top style="thin">
          <color theme="8"/>
        </top>
        <bottom style="thin">
          <color theme="8"/>
        </bottom>
        <vertical/>
        <horizontal/>
      </border>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auto="1"/>
      </font>
      <fill>
        <patternFill patternType="solid">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strike/>
        <color theme="8" tint="-0.24994659260841701"/>
      </font>
      <fill>
        <patternFill patternType="gray0625"/>
      </fill>
    </dxf>
    <dxf>
      <font>
        <b/>
        <i val="0"/>
        <color theme="8" tint="-0.24994659260841701"/>
      </font>
    </dxf>
    <dxf>
      <fill>
        <patternFill>
          <bgColor theme="4" tint="0.79998168889431442"/>
        </patternFill>
      </fill>
      <border>
        <left style="thin">
          <color theme="4"/>
        </left>
        <right style="thin">
          <color theme="4"/>
        </right>
        <top style="thin">
          <color theme="4"/>
        </top>
        <bottom style="thin">
          <color theme="4"/>
        </bottom>
      </border>
    </dxf>
    <dxf>
      <fill>
        <patternFill>
          <bgColor theme="6" tint="0.79998168889431442"/>
        </patternFill>
      </fill>
      <border>
        <left style="thin">
          <color theme="6"/>
        </left>
        <right style="thin">
          <color theme="6"/>
        </right>
        <top style="thin">
          <color theme="6"/>
        </top>
        <bottom style="thin">
          <color theme="6"/>
        </bottom>
        <vertical/>
        <horizontal/>
      </border>
    </dxf>
    <dxf>
      <fill>
        <patternFill>
          <bgColor theme="9"/>
        </patternFill>
      </fill>
    </dxf>
    <dxf>
      <font>
        <b/>
        <i val="0"/>
        <color theme="9" tint="-0.24994659260841701"/>
      </font>
    </dxf>
    <dxf>
      <font>
        <color theme="1"/>
      </font>
      <fill>
        <patternFill patternType="solid">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strike/>
        <color theme="8" tint="-0.24994659260841701"/>
      </font>
      <numFmt numFmtId="166" formatCode="#,##0.00;\(#,##0.00\);;@"/>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color auto="1"/>
      </font>
      <fill>
        <patternFill>
          <bgColor theme="9"/>
        </patternFill>
      </fill>
    </dxf>
    <dxf>
      <fill>
        <patternFill>
          <bgColor theme="8"/>
        </patternFill>
      </fill>
    </dxf>
    <dxf>
      <fill>
        <patternFill>
          <bgColor theme="8"/>
        </patternFill>
      </fill>
    </dxf>
    <dxf>
      <font>
        <b/>
        <i val="0"/>
        <color theme="9" tint="-0.24994659260841701"/>
      </font>
    </dxf>
    <dxf>
      <font>
        <b/>
        <i val="0"/>
        <color theme="8" tint="-0.24994659260841701"/>
      </font>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val="0"/>
        <i val="0"/>
        <color auto="1"/>
      </font>
      <fill>
        <patternFill>
          <bgColor theme="9" tint="0.79998168889431442"/>
        </patternFill>
      </fill>
      <border>
        <left style="thin">
          <color theme="8"/>
        </left>
        <right style="thin">
          <color theme="8"/>
        </right>
        <top style="thin">
          <color theme="8"/>
        </top>
        <bottom style="thin">
          <color theme="8"/>
        </bottom>
        <vertical/>
        <horizontal/>
      </border>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auto="1"/>
      </font>
      <fill>
        <patternFill patternType="solid">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strike/>
        <color theme="8" tint="-0.24994659260841701"/>
      </font>
      <fill>
        <patternFill patternType="gray0625"/>
      </fill>
    </dxf>
    <dxf>
      <font>
        <b/>
        <i val="0"/>
        <color theme="8" tint="-0.24994659260841701"/>
      </font>
    </dxf>
    <dxf>
      <fill>
        <patternFill>
          <bgColor theme="6" tint="0.79998168889431442"/>
        </patternFill>
      </fill>
      <border>
        <left style="thin">
          <color theme="6"/>
        </left>
        <right style="thin">
          <color theme="6"/>
        </right>
        <top style="thin">
          <color theme="6"/>
        </top>
        <bottom style="thin">
          <color theme="6"/>
        </bottom>
        <vertical/>
        <horizontal/>
      </border>
    </dxf>
    <dxf>
      <fill>
        <patternFill>
          <bgColor theme="4" tint="0.79998168889431442"/>
        </patternFill>
      </fill>
      <border>
        <left style="thin">
          <color theme="4"/>
        </left>
        <right style="thin">
          <color theme="4"/>
        </right>
        <top style="thin">
          <color theme="4"/>
        </top>
        <bottom style="thin">
          <color theme="4"/>
        </bottom>
      </border>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i val="0"/>
        <color theme="9" tint="-0.24994659260841701"/>
      </font>
    </dxf>
    <dxf>
      <font>
        <b/>
        <i val="0"/>
        <color theme="8" tint="-0.24994659260841701"/>
      </font>
    </dxf>
    <dxf>
      <font>
        <color auto="1"/>
      </font>
      <fill>
        <patternFill>
          <bgColor theme="9"/>
        </patternFill>
      </fill>
    </dxf>
    <dxf>
      <fill>
        <patternFill>
          <bgColor theme="8"/>
        </patternFill>
      </fill>
    </dxf>
    <dxf>
      <font>
        <color auto="1"/>
      </font>
      <fill>
        <patternFill>
          <bgColor theme="9"/>
        </patternFill>
      </fill>
    </dxf>
    <dxf>
      <fill>
        <patternFill>
          <bgColor theme="8"/>
        </patternFill>
      </fill>
    </dxf>
    <dxf>
      <font>
        <color theme="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ill>
        <patternFill>
          <bgColor theme="8"/>
        </patternFill>
      </fill>
    </dxf>
    <dxf>
      <fill>
        <patternFill>
          <bgColor theme="9" tint="0.79998168889431442"/>
        </patternFill>
      </fill>
      <border>
        <left style="thin">
          <color theme="8"/>
        </left>
        <right style="thin">
          <color theme="8"/>
        </right>
        <top style="thin">
          <color theme="8"/>
        </top>
        <bottom style="thin">
          <color theme="8"/>
        </bottom>
        <vertical/>
        <horizontal/>
      </border>
    </dxf>
  </dxfs>
  <tableStyles count="0" defaultTableStyle="TableStyleMedium2" defaultPivotStyle="PivotStyleLight16"/>
  <colors>
    <mruColors>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Vooraf!A1"/><Relationship Id="rId1" Type="http://schemas.openxmlformats.org/officeDocument/2006/relationships/hyperlink" Target="#'Toelichting balans'!A1"/></Relationships>
</file>

<file path=xl/drawings/_rels/drawing3.xml.rels><?xml version="1.0" encoding="UTF-8" standalone="yes"?>
<Relationships xmlns="http://schemas.openxmlformats.org/package/2006/relationships"><Relationship Id="rId2" Type="http://schemas.openxmlformats.org/officeDocument/2006/relationships/hyperlink" Target="#Balans!A1"/><Relationship Id="rId1" Type="http://schemas.openxmlformats.org/officeDocument/2006/relationships/hyperlink" Target="#Resultatenrekening!A1"/></Relationships>
</file>

<file path=xl/drawings/_rels/drawing4.xml.rels><?xml version="1.0" encoding="UTF-8" standalone="yes"?>
<Relationships xmlns="http://schemas.openxmlformats.org/package/2006/relationships"><Relationship Id="rId2" Type="http://schemas.openxmlformats.org/officeDocument/2006/relationships/hyperlink" Target="#'Toelichting balans'!A1"/><Relationship Id="rId1" Type="http://schemas.openxmlformats.org/officeDocument/2006/relationships/hyperlink" Target="#'Toelichting resultaat'!A1"/></Relationships>
</file>

<file path=xl/drawings/_rels/drawing5.xml.rels><?xml version="1.0" encoding="UTF-8" standalone="yes"?>
<Relationships xmlns="http://schemas.openxmlformats.org/package/2006/relationships"><Relationship Id="rId2" Type="http://schemas.openxmlformats.org/officeDocument/2006/relationships/hyperlink" Target="#Resultatenrekening!A1"/><Relationship Id="rId1" Type="http://schemas.openxmlformats.org/officeDocument/2006/relationships/hyperlink" Target="#'Resultaatsverwerking en reserve'!A1"/></Relationships>
</file>

<file path=xl/drawings/_rels/drawing6.xml.rels><?xml version="1.0" encoding="UTF-8" standalone="yes"?>
<Relationships xmlns="http://schemas.openxmlformats.org/package/2006/relationships"><Relationship Id="rId2" Type="http://schemas.openxmlformats.org/officeDocument/2006/relationships/hyperlink" Target="#'Toelichting resultaat'!A1"/><Relationship Id="rId1" Type="http://schemas.openxmlformats.org/officeDocument/2006/relationships/hyperlink" Target="#Samenvatting!A1"/></Relationships>
</file>

<file path=xl/drawings/_rels/drawing7.xml.rels><?xml version="1.0" encoding="UTF-8" standalone="yes"?>
<Relationships xmlns="http://schemas.openxmlformats.org/package/2006/relationships"><Relationship Id="rId1" Type="http://schemas.openxmlformats.org/officeDocument/2006/relationships/hyperlink" Target="#'Resultaatsverwerking en reserve'!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3</xdr:col>
      <xdr:colOff>682589</xdr:colOff>
      <xdr:row>1</xdr:row>
      <xdr:rowOff>458725</xdr:rowOff>
    </xdr:to>
    <xdr:pic>
      <xdr:nvPicPr>
        <xdr:cNvPr id="2" name="Afbeelding 1">
          <a:extLst>
            <a:ext uri="{FF2B5EF4-FFF2-40B4-BE49-F238E27FC236}">
              <a16:creationId xmlns:a16="http://schemas.microsoft.com/office/drawing/2014/main" id="{8CE97CF7-30F2-4D0F-8BD6-940B486BEB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28600"/>
          <a:ext cx="2850479" cy="420625"/>
        </a:xfrm>
        <a:prstGeom prst="rect">
          <a:avLst/>
        </a:prstGeom>
      </xdr:spPr>
    </xdr:pic>
    <xdr:clientData/>
  </xdr:twoCellAnchor>
  <xdr:twoCellAnchor editAs="oneCell">
    <xdr:from>
      <xdr:col>10</xdr:col>
      <xdr:colOff>500965</xdr:colOff>
      <xdr:row>0</xdr:row>
      <xdr:rowOff>140475</xdr:rowOff>
    </xdr:from>
    <xdr:to>
      <xdr:col>12</xdr:col>
      <xdr:colOff>1318</xdr:colOff>
      <xdr:row>2</xdr:row>
      <xdr:rowOff>149225</xdr:rowOff>
    </xdr:to>
    <xdr:pic>
      <xdr:nvPicPr>
        <xdr:cNvPr id="3" name="Afbeelding 2">
          <a:extLst>
            <a:ext uri="{FF2B5EF4-FFF2-40B4-BE49-F238E27FC236}">
              <a16:creationId xmlns:a16="http://schemas.microsoft.com/office/drawing/2014/main" id="{EE460F5F-00B6-4849-8AFF-CCDC1FAE59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75345" y="140475"/>
          <a:ext cx="1601568" cy="650100"/>
        </a:xfrm>
        <a:prstGeom prst="rect">
          <a:avLst/>
        </a:prstGeom>
      </xdr:spPr>
    </xdr:pic>
    <xdr:clientData/>
  </xdr:twoCellAnchor>
  <xdr:twoCellAnchor>
    <xdr:from>
      <xdr:col>2</xdr:col>
      <xdr:colOff>15240</xdr:colOff>
      <xdr:row>8</xdr:row>
      <xdr:rowOff>19050</xdr:rowOff>
    </xdr:from>
    <xdr:to>
      <xdr:col>4</xdr:col>
      <xdr:colOff>666750</xdr:colOff>
      <xdr:row>32</xdr:row>
      <xdr:rowOff>167640</xdr:rowOff>
    </xdr:to>
    <xdr:sp macro="" textlink="">
      <xdr:nvSpPr>
        <xdr:cNvPr id="4" name="Tekstvak 3">
          <a:extLst>
            <a:ext uri="{FF2B5EF4-FFF2-40B4-BE49-F238E27FC236}">
              <a16:creationId xmlns:a16="http://schemas.microsoft.com/office/drawing/2014/main" id="{854F17E0-FEE5-4DD4-BD1B-EEA6240A82E9}"/>
            </a:ext>
          </a:extLst>
        </xdr:cNvPr>
        <xdr:cNvSpPr txBox="1"/>
      </xdr:nvSpPr>
      <xdr:spPr>
        <a:xfrm>
          <a:off x="339090" y="1981200"/>
          <a:ext cx="3547110" cy="3796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BE" sz="1050">
              <a:solidFill>
                <a:schemeClr val="dk1"/>
              </a:solidFill>
              <a:effectLst/>
              <a:latin typeface="+mn-lt"/>
              <a:ea typeface="+mn-ea"/>
              <a:cs typeface="+mn-cs"/>
            </a:rPr>
            <a:t>Het Bovenlokaal Cultuurdecreet bepaalt dat er in het kader van de toegekende middelen voor intergemeentelijke samenwerkingsverbanden een jaarlijkse verantwoording gebeurt. Deze verantwoording bestaat uit enerzijds financiële verantwoording, en anderzijds een beknopt inhoudelijk verslag, waarin gerapporteerd wordt over de lopende werking en eventuele afwijkingen t.o.v. de aanvraag.</a:t>
          </a:r>
          <a:br>
            <a:rPr lang="nl-BE" sz="1050">
              <a:solidFill>
                <a:schemeClr val="dk1"/>
              </a:solidFill>
              <a:effectLst/>
              <a:latin typeface="+mn-lt"/>
              <a:ea typeface="+mn-ea"/>
              <a:cs typeface="+mn-cs"/>
            </a:rPr>
          </a:br>
          <a:endParaRPr lang="nl-BE" sz="1050">
            <a:effectLst/>
          </a:endParaRPr>
        </a:p>
        <a:p>
          <a:r>
            <a:rPr lang="nl-BE" sz="1050">
              <a:solidFill>
                <a:schemeClr val="dk1"/>
              </a:solidFill>
              <a:effectLst/>
              <a:latin typeface="+mn-lt"/>
              <a:ea typeface="+mn-ea"/>
              <a:cs typeface="+mn-cs"/>
            </a:rPr>
            <a:t>De financiële rapportage gebeurt via KIOSK en via dit Excel-formulier. </a:t>
          </a:r>
          <a:br>
            <a:rPr lang="nl-BE" sz="1050">
              <a:solidFill>
                <a:schemeClr val="dk1"/>
              </a:solidFill>
              <a:effectLst/>
              <a:latin typeface="+mn-lt"/>
              <a:ea typeface="+mn-ea"/>
              <a:cs typeface="+mn-cs"/>
            </a:rPr>
          </a:br>
          <a:endParaRPr lang="nl-BE" sz="1050">
            <a:effectLst/>
          </a:endParaRPr>
        </a:p>
        <a:p>
          <a:r>
            <a:rPr lang="nl-BE" sz="1050">
              <a:solidFill>
                <a:schemeClr val="dk1"/>
              </a:solidFill>
              <a:effectLst/>
              <a:latin typeface="+mn-lt"/>
              <a:ea typeface="+mn-ea"/>
              <a:cs typeface="+mn-cs"/>
            </a:rPr>
            <a:t>Elk tabblad focust op een ander onderdeel van verantwoording. Onderaan dit tabblad zijn beknopte instructies terug te vinden over de manier waarop je de overige werkbladen invult.</a:t>
          </a:r>
          <a:br>
            <a:rPr lang="nl-BE" sz="1050">
              <a:solidFill>
                <a:schemeClr val="dk1"/>
              </a:solidFill>
              <a:effectLst/>
              <a:latin typeface="+mn-lt"/>
              <a:ea typeface="+mn-ea"/>
              <a:cs typeface="+mn-cs"/>
            </a:rPr>
          </a:br>
          <a:br>
            <a:rPr lang="nl-BE" sz="1050">
              <a:solidFill>
                <a:schemeClr val="dk1"/>
              </a:solidFill>
              <a:effectLst/>
              <a:latin typeface="+mn-lt"/>
              <a:ea typeface="+mn-ea"/>
              <a:cs typeface="+mn-cs"/>
            </a:rPr>
          </a:br>
          <a:r>
            <a:rPr lang="nl-BE" sz="1050" b="1">
              <a:solidFill>
                <a:schemeClr val="dk1"/>
              </a:solidFill>
              <a:effectLst/>
              <a:latin typeface="+mn-lt"/>
              <a:ea typeface="+mn-ea"/>
              <a:cs typeface="+mn-cs"/>
            </a:rPr>
            <a:t>Belangrijk: download dit formulier voor je het invult en laad de ingevulde versie op in het daarvoor voorziene veld in KIOSK. </a:t>
          </a:r>
        </a:p>
      </xdr:txBody>
    </xdr:sp>
    <xdr:clientData/>
  </xdr:twoCellAnchor>
  <xdr:twoCellAnchor>
    <xdr:from>
      <xdr:col>7</xdr:col>
      <xdr:colOff>7620</xdr:colOff>
      <xdr:row>24</xdr:row>
      <xdr:rowOff>91440</xdr:rowOff>
    </xdr:from>
    <xdr:to>
      <xdr:col>11</xdr:col>
      <xdr:colOff>7620</xdr:colOff>
      <xdr:row>32</xdr:row>
      <xdr:rowOff>114300</xdr:rowOff>
    </xdr:to>
    <xdr:sp macro="" textlink="">
      <xdr:nvSpPr>
        <xdr:cNvPr id="8" name="Tekstvak 7">
          <a:extLst>
            <a:ext uri="{FF2B5EF4-FFF2-40B4-BE49-F238E27FC236}">
              <a16:creationId xmlns:a16="http://schemas.microsoft.com/office/drawing/2014/main" id="{405B65A1-276F-4B89-BA31-AA7384AA4AC9}"/>
            </a:ext>
          </a:extLst>
        </xdr:cNvPr>
        <xdr:cNvSpPr txBox="1"/>
      </xdr:nvSpPr>
      <xdr:spPr>
        <a:xfrm>
          <a:off x="3970020" y="4472940"/>
          <a:ext cx="6057900" cy="1120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BE" sz="1050" b="0" baseline="0">
              <a:solidFill>
                <a:schemeClr val="dk1"/>
              </a:solidFill>
              <a:effectLst/>
              <a:latin typeface="+mn-lt"/>
              <a:ea typeface="+mn-ea"/>
              <a:cs typeface="+mn-cs"/>
            </a:rPr>
            <a:t>Dit bestand is geoptimaliseerd voor </a:t>
          </a:r>
          <a:r>
            <a:rPr lang="nl-BE" sz="1050" b="1" baseline="0">
              <a:solidFill>
                <a:schemeClr val="dk1"/>
              </a:solidFill>
              <a:effectLst/>
              <a:latin typeface="+mn-lt"/>
              <a:ea typeface="+mn-ea"/>
              <a:cs typeface="+mn-cs"/>
            </a:rPr>
            <a:t>Microsoft Excel 365</a:t>
          </a:r>
          <a:r>
            <a:rPr lang="nl-BE" sz="1050" b="0" baseline="0">
              <a:solidFill>
                <a:schemeClr val="dk1"/>
              </a:solidFill>
              <a:effectLst/>
              <a:latin typeface="+mn-lt"/>
              <a:ea typeface="+mn-ea"/>
              <a:cs typeface="+mn-cs"/>
            </a:rPr>
            <a:t>, maar werd ontworpen met het oog op maximale compatibiliteit met oudere versies van Excel alsook met alternatieve software.</a:t>
          </a:r>
        </a:p>
        <a:p>
          <a:endParaRPr lang="nl-BE" sz="1050" b="0" baseline="0">
            <a:solidFill>
              <a:schemeClr val="dk1"/>
            </a:solidFill>
            <a:effectLst/>
            <a:latin typeface="+mn-lt"/>
            <a:ea typeface="+mn-ea"/>
            <a:cs typeface="+mn-cs"/>
          </a:endParaRPr>
        </a:p>
        <a:p>
          <a:r>
            <a:rPr lang="nl-BE" sz="1050" b="0" baseline="0">
              <a:solidFill>
                <a:schemeClr val="dk1"/>
              </a:solidFill>
              <a:effectLst/>
              <a:latin typeface="+mn-lt"/>
              <a:ea typeface="+mn-ea"/>
              <a:cs typeface="+mn-cs"/>
            </a:rPr>
            <a:t>Mocht je toch problemen ervaren bij het invullen van de bevraging in de door jou gebruikte software of niet zeker zijn dat alles juist werkt, en je hebt geen toegang tot een recente desktopversie van Microsoft Excel, dan kunnen we jou als gratis alternatief Excel Online aanbevelen op http://office.live.com.</a:t>
          </a:r>
        </a:p>
      </xdr:txBody>
    </xdr:sp>
    <xdr:clientData/>
  </xdr:twoCellAnchor>
  <xdr:twoCellAnchor>
    <xdr:from>
      <xdr:col>2</xdr:col>
      <xdr:colOff>0</xdr:colOff>
      <xdr:row>52</xdr:row>
      <xdr:rowOff>0</xdr:rowOff>
    </xdr:from>
    <xdr:to>
      <xdr:col>10</xdr:col>
      <xdr:colOff>1809750</xdr:colOff>
      <xdr:row>85</xdr:row>
      <xdr:rowOff>171450</xdr:rowOff>
    </xdr:to>
    <xdr:sp macro="" textlink="">
      <xdr:nvSpPr>
        <xdr:cNvPr id="6" name="Tekstvak 5">
          <a:extLst>
            <a:ext uri="{FF2B5EF4-FFF2-40B4-BE49-F238E27FC236}">
              <a16:creationId xmlns:a16="http://schemas.microsoft.com/office/drawing/2014/main" id="{3D0B8F5C-78F2-4BA8-9E0D-CD813240ACD3}"/>
            </a:ext>
          </a:extLst>
        </xdr:cNvPr>
        <xdr:cNvSpPr txBox="1"/>
      </xdr:nvSpPr>
      <xdr:spPr>
        <a:xfrm>
          <a:off x="342900" y="8972550"/>
          <a:ext cx="10064750" cy="6248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BE" sz="1050" b="1" i="0" u="none" strike="noStrike" kern="0" cap="none" spc="0" normalizeH="0" baseline="0" noProof="0">
              <a:ln>
                <a:noFill/>
              </a:ln>
              <a:solidFill>
                <a:srgbClr val="2B979D"/>
              </a:solidFill>
              <a:effectLst/>
              <a:uLnTx/>
              <a:uFillTx/>
              <a:latin typeface="+mn-lt"/>
              <a:ea typeface="+mn-ea"/>
              <a:cs typeface="+mn-cs"/>
            </a:rPr>
            <a:t>Werkblad ‘Balans’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l-BE" sz="1050" b="0" i="0" u="none" strike="noStrike" kern="0" cap="none" spc="0" normalizeH="0" baseline="0" noProof="0">
              <a:ln>
                <a:noFill/>
              </a:ln>
              <a:solidFill>
                <a:prstClr val="black"/>
              </a:solidFill>
              <a:effectLst/>
              <a:uLnTx/>
              <a:uFillTx/>
              <a:latin typeface="+mn-lt"/>
              <a:ea typeface="+mn-ea"/>
              <a:cs typeface="+mn-cs"/>
            </a:rPr>
            <a:t>Vul op dit werkblad de balans van jouw organisatie in na afsluiting van het boekjaar 2022 zoals die door de bestuursorganen van jouw organisatie werd goedgekeurd.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l-BE" sz="1050" b="0" i="0" u="none" strike="noStrike" kern="0" cap="none" spc="0" normalizeH="0" baseline="0" noProof="0">
              <a:ln>
                <a:noFill/>
              </a:ln>
              <a:solidFill>
                <a:prstClr val="black"/>
              </a:solidFill>
              <a:effectLst/>
              <a:uLnTx/>
              <a:uFillTx/>
              <a:latin typeface="+mn-lt"/>
              <a:ea typeface="+mn-ea"/>
              <a:cs typeface="+mn-cs"/>
            </a:rPr>
            <a:t>Hanteer steeds de boekhoudkundige regels die op jouw organisatie van toepassing zijn m.b.t. onder andere waarderingsregels, realisatieprincipe, btw-plichtigheid,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l-BE" sz="1050" b="0" i="0" u="none" strike="noStrike" kern="0" cap="none" spc="0" normalizeH="0" baseline="0" noProof="0">
              <a:ln>
                <a:noFill/>
              </a:ln>
              <a:solidFill>
                <a:prstClr val="black"/>
              </a:solidFill>
              <a:effectLst/>
              <a:uLnTx/>
              <a:uFillTx/>
              <a:latin typeface="+mn-lt"/>
              <a:ea typeface="+mn-ea"/>
              <a:cs typeface="+mn-cs"/>
            </a:rPr>
            <a:t>De balans heeft steeds betrekking op jouw volledige organisatie en dus niet enkel op de bovenlokale cultuurwerking die door het Departement Cultuur, Jeugd en Media (DCJM) gesubsidieerd werd.</a:t>
          </a:r>
        </a:p>
        <a:p>
          <a:endParaRPr lang="nl-BE" sz="1050" kern="0" spc="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BE" sz="1050" b="1" i="0" u="none" strike="noStrike" kern="0" cap="none" spc="0" normalizeH="0" baseline="0" noProof="0">
              <a:ln>
                <a:noFill/>
              </a:ln>
              <a:solidFill>
                <a:srgbClr val="2B979D"/>
              </a:solidFill>
              <a:effectLst/>
              <a:uLnTx/>
              <a:uFillTx/>
              <a:latin typeface="+mn-lt"/>
              <a:ea typeface="+mn-ea"/>
              <a:cs typeface="+mn-cs"/>
            </a:rPr>
            <a:t>Werkblad ‘Toelichting balans’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l-BE" sz="1050" b="0" i="0" u="none" strike="noStrike" kern="0" cap="none" spc="0" normalizeH="0" baseline="0" noProof="0">
              <a:ln>
                <a:noFill/>
              </a:ln>
              <a:solidFill>
                <a:prstClr val="black"/>
              </a:solidFill>
              <a:effectLst/>
              <a:uLnTx/>
              <a:uFillTx/>
              <a:latin typeface="+mn-lt"/>
              <a:ea typeface="+mn-ea"/>
              <a:cs typeface="+mn-cs"/>
            </a:rPr>
            <a:t>Geef op dit werkblad toelichting bij de rubrieken </a:t>
          </a:r>
          <a:r>
            <a:rPr lang="nl-BE" sz="1100" b="0" i="0" baseline="0">
              <a:solidFill>
                <a:schemeClr val="dk1"/>
              </a:solidFill>
              <a:effectLst/>
              <a:latin typeface="+mn-lt"/>
              <a:ea typeface="+mn-ea"/>
              <a:cs typeface="+mn-cs"/>
            </a:rPr>
            <a:t>‘</a:t>
          </a:r>
          <a:r>
            <a:rPr kumimoji="0" lang="nl-BE" sz="1050" b="0" i="0" u="none" strike="noStrike" kern="0" cap="none" spc="0" normalizeH="0" baseline="0" noProof="0">
              <a:ln>
                <a:noFill/>
              </a:ln>
              <a:solidFill>
                <a:prstClr val="black"/>
              </a:solidFill>
              <a:effectLst/>
              <a:uLnTx/>
              <a:uFillTx/>
              <a:latin typeface="+mn-lt"/>
              <a:ea typeface="+mn-ea"/>
              <a:cs typeface="+mn-cs"/>
            </a:rPr>
            <a:t>Overlopende rekeningen</a:t>
          </a:r>
          <a:r>
            <a:rPr lang="nl-BE" sz="1100" b="0" i="0" baseline="0">
              <a:solidFill>
                <a:schemeClr val="dk1"/>
              </a:solidFill>
              <a:effectLst/>
              <a:latin typeface="+mn-lt"/>
              <a:ea typeface="+mn-ea"/>
              <a:cs typeface="+mn-cs"/>
            </a:rPr>
            <a:t>’</a:t>
          </a:r>
          <a:r>
            <a:rPr kumimoji="0" lang="nl-BE" sz="1050" b="0" i="0" u="none" strike="noStrike" kern="0" cap="none" spc="0" normalizeH="0" baseline="0" noProof="0">
              <a:ln>
                <a:noFill/>
              </a:ln>
              <a:solidFill>
                <a:prstClr val="black"/>
              </a:solidFill>
              <a:effectLst/>
              <a:uLnTx/>
              <a:uFillTx/>
              <a:latin typeface="+mn-lt"/>
              <a:ea typeface="+mn-ea"/>
              <a:cs typeface="+mn-cs"/>
            </a:rPr>
            <a:t> die je invulde op het tabblad ‘Balans’.</a:t>
          </a:r>
        </a:p>
        <a:p>
          <a:endParaRPr lang="nl-BE" sz="1050" kern="0" spc="0" baseline="0">
            <a:solidFill>
              <a:schemeClr val="dk1"/>
            </a:solidFill>
            <a:effectLst/>
            <a:latin typeface="+mn-lt"/>
            <a:ea typeface="+mn-ea"/>
            <a:cs typeface="+mn-cs"/>
          </a:endParaRPr>
        </a:p>
        <a:p>
          <a:r>
            <a:rPr lang="nl-BE" sz="1050" b="1" u="none" kern="0" spc="0" baseline="0">
              <a:solidFill>
                <a:schemeClr val="accent1"/>
              </a:solidFill>
              <a:effectLst/>
              <a:latin typeface="+mn-lt"/>
              <a:ea typeface="+mn-ea"/>
              <a:cs typeface="+mn-cs"/>
            </a:rPr>
            <a:t>Werkblad ‘Resultatenrekening’</a:t>
          </a:r>
        </a:p>
        <a:p>
          <a:pPr marL="171450" lvl="0" indent="-171450">
            <a:buFont typeface="Arial" panose="020B0604020202020204" pitchFamily="34" charset="0"/>
            <a:buChar char="•"/>
          </a:pPr>
          <a:r>
            <a:rPr lang="nl-BE" sz="1050" kern="0" spc="0" baseline="0">
              <a:solidFill>
                <a:schemeClr val="dk1"/>
              </a:solidFill>
              <a:effectLst/>
              <a:latin typeface="+mn-lt"/>
              <a:ea typeface="+mn-ea"/>
              <a:cs typeface="+mn-cs"/>
            </a:rPr>
            <a:t>Vul op dit werkblad de resultatenrekening van jouw organisatie in voor het boekjaar 2022 zoals die door de bestuursorganen van jouw organisatie werd goedgekeurd.</a:t>
          </a:r>
        </a:p>
        <a:p>
          <a:pPr marL="171450" lvl="0" indent="-171450">
            <a:buFont typeface="Arial" panose="020B0604020202020204" pitchFamily="34" charset="0"/>
            <a:buChar char="•"/>
          </a:pPr>
          <a:r>
            <a:rPr lang="nl-BE" sz="1050" kern="0" spc="0" baseline="0">
              <a:solidFill>
                <a:schemeClr val="dk1"/>
              </a:solidFill>
              <a:effectLst/>
              <a:latin typeface="+mn-lt"/>
              <a:ea typeface="+mn-ea"/>
              <a:cs typeface="+mn-cs"/>
            </a:rPr>
            <a:t>Hanteer steeds de boekhoudkundige regels die op jouw organisatie van toepassing zijn m.b.t. onder andere waarderingsregels, realisatieprincipe, btw-plichtigheid,…</a:t>
          </a:r>
        </a:p>
        <a:p>
          <a:pPr marL="171450" lvl="0" indent="-171450">
            <a:buFont typeface="Arial" panose="020B0604020202020204" pitchFamily="34" charset="0"/>
            <a:buChar char="•"/>
          </a:pPr>
          <a:r>
            <a:rPr lang="nl-BE" sz="1050" kern="0" spc="0" baseline="0">
              <a:solidFill>
                <a:schemeClr val="dk1"/>
              </a:solidFill>
              <a:effectLst/>
              <a:latin typeface="+mn-lt"/>
              <a:ea typeface="+mn-ea"/>
              <a:cs typeface="+mn-cs"/>
            </a:rPr>
            <a:t>Vul de bedragen in bij de boekhoudkundige rubrieken die voor jouw organisatie van toepassing zijn in kader van de regierol (kolom N) en de actorrol (kolom O) in de bovenlokale cultuurwerking, alsook bedragen die van toepassing zijn in kader van de andere werking (kolom P). Je kan bedragen één per één invoeren of per rubriek knippen en plakken uit andere documenten.</a:t>
          </a:r>
        </a:p>
        <a:p>
          <a:pPr marL="171450" lvl="0" indent="-171450">
            <a:buFont typeface="Arial" panose="020B0604020202020204" pitchFamily="34" charset="0"/>
            <a:buChar char="•"/>
          </a:pPr>
          <a:r>
            <a:rPr lang="nl-BE" sz="1050" kern="0" spc="0" baseline="0">
              <a:solidFill>
                <a:schemeClr val="dk1"/>
              </a:solidFill>
              <a:effectLst/>
              <a:latin typeface="+mn-lt"/>
              <a:ea typeface="+mn-ea"/>
              <a:cs typeface="+mn-cs"/>
            </a:rPr>
            <a:t>Het werkblad controleert op foute sommen ook wanneer je formules in de kolommen N, O en P overschrijft. Foutieve sommen moeten gecorrigeerd worden vooraleer het sjabloon ingediend kan worden.</a:t>
          </a:r>
        </a:p>
        <a:p>
          <a:pPr marL="171450" lvl="0" indent="-171450">
            <a:buFont typeface="Arial" panose="020B0604020202020204" pitchFamily="34" charset="0"/>
            <a:buChar char="•"/>
          </a:pPr>
          <a:r>
            <a:rPr lang="nl-BE" sz="1050" kern="0" spc="0" baseline="0">
              <a:solidFill>
                <a:schemeClr val="dk1"/>
              </a:solidFill>
              <a:effectLst/>
              <a:latin typeface="+mn-lt"/>
              <a:ea typeface="+mn-ea"/>
              <a:cs typeface="+mn-cs"/>
            </a:rPr>
            <a:t>De boekhoudkundige rekeningen waarbij geen sterretje staat, zijn rekeningen volgens de standaarddefinitie van het MAR en opgenomen in het volledig schema voor vzw’s van de Nationale Bank van België (NBB), zoals gedefinieerd door het Koninklijk besluit van 29 april 2019 tot uitvoering van het Wetboek van vennootschappen en verenigingen.</a:t>
          </a:r>
        </a:p>
        <a:p>
          <a:pPr marL="171450" lvl="0" indent="-171450">
            <a:buFont typeface="Arial" panose="020B0604020202020204" pitchFamily="34" charset="0"/>
            <a:buChar char="•"/>
          </a:pPr>
          <a:r>
            <a:rPr lang="nl-BE" sz="1050" kern="0" spc="0" baseline="0">
              <a:solidFill>
                <a:schemeClr val="dk1"/>
              </a:solidFill>
              <a:effectLst/>
              <a:latin typeface="+mn-lt"/>
              <a:ea typeface="+mn-ea"/>
              <a:cs typeface="+mn-cs"/>
            </a:rPr>
            <a:t>De boekhoudkundige rekeningen waarbij een superscript 1 (¹) staat, zijn rekeningen volgens de standaarddefinitie van het MAR, zoals gedefinieerd door Koninklijk besluit van 21 oktober 2018 tot uitvoering van de artikelen III.82 tot en met III.95 van het wetboek van Economisch recht. </a:t>
          </a:r>
        </a:p>
        <a:p>
          <a:pPr marL="171450" lvl="0" indent="-171450">
            <a:buFont typeface="Arial" panose="020B0604020202020204" pitchFamily="34" charset="0"/>
            <a:buChar char="•"/>
          </a:pPr>
          <a:r>
            <a:rPr lang="nl-BE" sz="1050" kern="0" spc="0" baseline="0">
              <a:solidFill>
                <a:schemeClr val="dk1"/>
              </a:solidFill>
              <a:effectLst/>
              <a:latin typeface="+mn-lt"/>
              <a:ea typeface="+mn-ea"/>
              <a:cs typeface="+mn-cs"/>
            </a:rPr>
            <a:t>De boekhoudkundige rekeningen waarbij een superscript 2 (²) staat, zijn eigen DCJM-codes.</a:t>
          </a:r>
        </a:p>
        <a:p>
          <a:pPr marL="0" marR="0" lvl="0" indent="0" defTabSz="914400" eaLnBrk="1" fontAlgn="auto" latinLnBrk="0" hangingPunct="1">
            <a:lnSpc>
              <a:spcPct val="100000"/>
            </a:lnSpc>
            <a:spcBef>
              <a:spcPts val="0"/>
            </a:spcBef>
            <a:spcAft>
              <a:spcPts val="0"/>
            </a:spcAft>
            <a:buClrTx/>
            <a:buSzTx/>
            <a:buFontTx/>
            <a:buNone/>
            <a:tabLst/>
            <a:defRPr/>
          </a:pPr>
          <a:r>
            <a:rPr lang="nl-BE" sz="1050" kern="0" spc="0" baseline="0">
              <a:solidFill>
                <a:schemeClr val="dk1"/>
              </a:solidFill>
              <a:effectLst/>
              <a:latin typeface="+mn-lt"/>
              <a:ea typeface="+mn-ea"/>
              <a:cs typeface="+mn-cs"/>
            </a:rPr>
            <a:t> </a:t>
          </a:r>
          <a:endParaRPr kumimoji="0" lang="nl-BE"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BE" sz="1050" b="1" i="0" u="none" strike="noStrike" kern="0" cap="none" spc="0" normalizeH="0" baseline="0" noProof="0">
              <a:ln>
                <a:noFill/>
              </a:ln>
              <a:solidFill>
                <a:srgbClr val="2B979D"/>
              </a:solidFill>
              <a:effectLst/>
              <a:uLnTx/>
              <a:uFillTx/>
              <a:latin typeface="+mn-lt"/>
              <a:ea typeface="+mn-ea"/>
              <a:cs typeface="+mn-cs"/>
            </a:rPr>
            <a:t>Werkblad ‘Toelichting resultaat’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50">
              <a:solidFill>
                <a:schemeClr val="dk1"/>
              </a:solidFill>
              <a:effectLst/>
              <a:latin typeface="+mn-lt"/>
              <a:ea typeface="+mn-ea"/>
              <a:cs typeface="+mn-cs"/>
            </a:rPr>
            <a:t>Geef op dit werkblad toelichting bij alle relevante rubrieken die je invulde op het tabblad ‘Resultatenrekening’</a:t>
          </a:r>
          <a:r>
            <a:rPr kumimoji="0" lang="nl-BE" sz="1050" b="0" i="0" u="none" strike="noStrike" kern="0" cap="none" spc="0" normalizeH="0" baseline="0" noProof="0">
              <a:ln>
                <a:noFill/>
              </a:ln>
              <a:solidFill>
                <a:prstClr val="black"/>
              </a:solidFill>
              <a:effectLst/>
              <a:uLnTx/>
              <a:uFillTx/>
              <a:latin typeface="+mn-lt"/>
              <a:ea typeface="+mn-ea"/>
              <a:cs typeface="+mn-cs"/>
            </a:rPr>
            <a:t>.</a:t>
          </a:r>
        </a:p>
        <a:p>
          <a:endParaRPr lang="nl-BE" sz="1050" kern="0" spc="0" baseline="0">
            <a:solidFill>
              <a:schemeClr val="dk1"/>
            </a:solidFill>
            <a:effectLst/>
            <a:latin typeface="+mn-lt"/>
            <a:ea typeface="+mn-ea"/>
            <a:cs typeface="+mn-cs"/>
          </a:endParaRPr>
        </a:p>
        <a:p>
          <a:r>
            <a:rPr lang="nl-BE" sz="1050" b="1" u="none" kern="0" spc="0" baseline="0">
              <a:solidFill>
                <a:schemeClr val="accent1"/>
              </a:solidFill>
              <a:effectLst/>
              <a:latin typeface="+mn-lt"/>
              <a:ea typeface="+mn-ea"/>
              <a:cs typeface="+mn-cs"/>
            </a:rPr>
            <a:t>Werkblad ‘Resultaatsverwerking en reserve’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50" b="0" i="0">
              <a:solidFill>
                <a:schemeClr val="dk1"/>
              </a:solidFill>
              <a:effectLst/>
              <a:latin typeface="+mn-lt"/>
              <a:ea typeface="+mn-ea"/>
              <a:cs typeface="+mn-cs"/>
            </a:rPr>
            <a:t>Vul op dit werkblad de resultaatsverwerking van jouw organisatie in voor het boekjaar 2022 zoals die door de bestuursorganen van jouw organisatie werd goedgekeurd. Splits hierbij de resultaatsverwerking voor de bovenlokale werking (kolom N) en de overige werking van jouw organisatie (kolom O) op. Kolom M sommeert kolommen N en O en geeft de totale resultaatsverwerking van jouw organisatie weer</a:t>
          </a:r>
          <a:r>
            <a:rPr lang="nl-BE" sz="1050" kern="0" spc="0" baseline="0">
              <a:solidFill>
                <a:schemeClr val="dk1"/>
              </a:solidFill>
              <a:effectLst/>
              <a:latin typeface="+mn-lt"/>
              <a:ea typeface="+mn-ea"/>
              <a:cs typeface="+mn-cs"/>
            </a:rPr>
            <a:t>. Alle velden op dit werkblad zijn verplicht.</a:t>
          </a:r>
        </a:p>
        <a:p>
          <a:r>
            <a:rPr lang="nl-BE" sz="1050" kern="0" spc="0" baseline="0">
              <a:solidFill>
                <a:schemeClr val="dk1"/>
              </a:solidFill>
              <a:effectLst/>
              <a:latin typeface="+mn-lt"/>
              <a:ea typeface="+mn-ea"/>
              <a:cs typeface="+mn-cs"/>
            </a:rPr>
            <a:t>  </a:t>
          </a:r>
        </a:p>
        <a:p>
          <a:r>
            <a:rPr lang="nl-BE" sz="1050" b="1" u="none" kern="0" spc="0" baseline="0">
              <a:solidFill>
                <a:schemeClr val="accent1"/>
              </a:solidFill>
              <a:effectLst/>
              <a:latin typeface="+mn-lt"/>
              <a:ea typeface="+mn-ea"/>
              <a:cs typeface="+mn-cs"/>
            </a:rPr>
            <a:t>Werkblad ‘Samenvatting’</a:t>
          </a:r>
        </a:p>
        <a:p>
          <a:pPr marL="171450" lvl="0" indent="-171450">
            <a:buFont typeface="Arial" panose="020B0604020202020204" pitchFamily="34" charset="0"/>
            <a:buChar char="•"/>
          </a:pPr>
          <a:r>
            <a:rPr lang="nl-BE" sz="1050" kern="0" spc="0" baseline="0">
              <a:solidFill>
                <a:schemeClr val="dk1"/>
              </a:solidFill>
              <a:effectLst/>
              <a:latin typeface="+mn-lt"/>
              <a:ea typeface="+mn-ea"/>
              <a:cs typeface="+mn-cs"/>
            </a:rPr>
            <a:t>Dit werkblad maakt een samenvatting van eventuele foutmeldingen.</a:t>
          </a:r>
        </a:p>
        <a:p>
          <a:pPr marL="171450" lvl="0" indent="-171450">
            <a:buFont typeface="Arial" panose="020B0604020202020204" pitchFamily="34" charset="0"/>
            <a:buChar char="•"/>
          </a:pPr>
          <a:r>
            <a:rPr lang="nl-BE" sz="1050" kern="0" spc="0" baseline="0">
              <a:solidFill>
                <a:schemeClr val="dk1"/>
              </a:solidFill>
              <a:effectLst/>
              <a:latin typeface="+mn-lt"/>
              <a:ea typeface="+mn-ea"/>
              <a:cs typeface="+mn-cs"/>
            </a:rPr>
            <a:t>Het sjabloon is onvolledig en mag niet ingediend worden zolang op deze pagina nog foutmeldingen worden weergegeven.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475978</xdr:colOff>
      <xdr:row>0</xdr:row>
      <xdr:rowOff>68366</xdr:rowOff>
    </xdr:from>
    <xdr:to>
      <xdr:col>9</xdr:col>
      <xdr:colOff>1546453</xdr:colOff>
      <xdr:row>0</xdr:row>
      <xdr:rowOff>276746</xdr:rowOff>
    </xdr:to>
    <xdr:sp macro="" textlink="">
      <xdr:nvSpPr>
        <xdr:cNvPr id="2" name="Pijl: vijfhoek 1">
          <a:hlinkClick xmlns:r="http://schemas.openxmlformats.org/officeDocument/2006/relationships" r:id="rId1"/>
          <a:extLst>
            <a:ext uri="{FF2B5EF4-FFF2-40B4-BE49-F238E27FC236}">
              <a16:creationId xmlns:a16="http://schemas.microsoft.com/office/drawing/2014/main" id="{C39A8A66-69B4-498A-ACB0-7FA6B3E21B64}"/>
            </a:ext>
          </a:extLst>
        </xdr:cNvPr>
        <xdr:cNvSpPr/>
      </xdr:nvSpPr>
      <xdr:spPr>
        <a:xfrm>
          <a:off x="1250678" y="68366"/>
          <a:ext cx="1070475" cy="208380"/>
        </a:xfrm>
        <a:prstGeom prst="homePlate">
          <a:avLst/>
        </a:prstGeom>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chemeClr val="bg1"/>
              </a:solidFill>
            </a:rPr>
            <a:t>Volgende</a:t>
          </a:r>
        </a:p>
      </xdr:txBody>
    </xdr:sp>
    <xdr:clientData/>
  </xdr:twoCellAnchor>
  <xdr:twoCellAnchor>
    <xdr:from>
      <xdr:col>1</xdr:col>
      <xdr:colOff>0</xdr:colOff>
      <xdr:row>0</xdr:row>
      <xdr:rowOff>68366</xdr:rowOff>
    </xdr:from>
    <xdr:to>
      <xdr:col>9</xdr:col>
      <xdr:colOff>475027</xdr:colOff>
      <xdr:row>0</xdr:row>
      <xdr:rowOff>276746</xdr:rowOff>
    </xdr:to>
    <xdr:sp macro="" textlink="">
      <xdr:nvSpPr>
        <xdr:cNvPr id="3" name="Pijl: vijfhoek 2">
          <a:hlinkClick xmlns:r="http://schemas.openxmlformats.org/officeDocument/2006/relationships" r:id="rId2"/>
          <a:extLst>
            <a:ext uri="{FF2B5EF4-FFF2-40B4-BE49-F238E27FC236}">
              <a16:creationId xmlns:a16="http://schemas.microsoft.com/office/drawing/2014/main" id="{D6294605-F0AA-4F60-A16B-1260B4906D29}"/>
            </a:ext>
          </a:extLst>
        </xdr:cNvPr>
        <xdr:cNvSpPr/>
      </xdr:nvSpPr>
      <xdr:spPr>
        <a:xfrm flipH="1">
          <a:off x="165100" y="68366"/>
          <a:ext cx="1084627" cy="208380"/>
        </a:xfrm>
        <a:prstGeom prst="homePlate">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chemeClr val="accent1">
                  <a:lumMod val="50000"/>
                </a:schemeClr>
              </a:solidFill>
            </a:rPr>
            <a:t>Terug</a:t>
          </a:r>
        </a:p>
      </xdr:txBody>
    </xdr:sp>
    <xdr:clientData/>
  </xdr:twoCellAnchor>
  <xdr:twoCellAnchor>
    <xdr:from>
      <xdr:col>9</xdr:col>
      <xdr:colOff>1700530</xdr:colOff>
      <xdr:row>0</xdr:row>
      <xdr:rowOff>38100</xdr:rowOff>
    </xdr:from>
    <xdr:to>
      <xdr:col>12</xdr:col>
      <xdr:colOff>212090</xdr:colOff>
      <xdr:row>1</xdr:row>
      <xdr:rowOff>82550</xdr:rowOff>
    </xdr:to>
    <xdr:sp macro="" textlink="Vooraf!C6">
      <xdr:nvSpPr>
        <xdr:cNvPr id="4" name="Tekstvak 3">
          <a:extLst>
            <a:ext uri="{FF2B5EF4-FFF2-40B4-BE49-F238E27FC236}">
              <a16:creationId xmlns:a16="http://schemas.microsoft.com/office/drawing/2014/main" id="{18ED29E8-2B1D-4AD9-A088-060CD775AAFA}"/>
            </a:ext>
          </a:extLst>
        </xdr:cNvPr>
        <xdr:cNvSpPr txBox="1"/>
      </xdr:nvSpPr>
      <xdr:spPr>
        <a:xfrm>
          <a:off x="2468880" y="38100"/>
          <a:ext cx="4817110"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2731BFF0-068F-4414-BC94-FF7DA605C88C}" type="TxLink">
            <a:rPr lang="en-US" sz="1000" b="1" i="0" u="none" strike="noStrike">
              <a:solidFill>
                <a:srgbClr val="952424"/>
              </a:solidFill>
              <a:latin typeface="Calibri"/>
              <a:cs typeface="Calibri"/>
            </a:rPr>
            <a:pPr/>
            <a:t> </a:t>
          </a:fld>
          <a:endParaRPr lang="nl-BE" sz="800"/>
        </a:p>
      </xdr:txBody>
    </xdr:sp>
    <xdr:clientData/>
  </xdr:twoCellAnchor>
  <xdr:twoCellAnchor>
    <xdr:from>
      <xdr:col>9</xdr:col>
      <xdr:colOff>746760</xdr:colOff>
      <xdr:row>1</xdr:row>
      <xdr:rowOff>110490</xdr:rowOff>
    </xdr:from>
    <xdr:to>
      <xdr:col>10</xdr:col>
      <xdr:colOff>2058670</xdr:colOff>
      <xdr:row>3</xdr:row>
      <xdr:rowOff>1270</xdr:rowOff>
    </xdr:to>
    <xdr:sp macro="" textlink="$X$1">
      <xdr:nvSpPr>
        <xdr:cNvPr id="5" name="Tekstvak 4">
          <a:extLst>
            <a:ext uri="{FF2B5EF4-FFF2-40B4-BE49-F238E27FC236}">
              <a16:creationId xmlns:a16="http://schemas.microsoft.com/office/drawing/2014/main" id="{8B4FA88C-25AF-43B4-800E-FD5F99757B25}"/>
            </a:ext>
          </a:extLst>
        </xdr:cNvPr>
        <xdr:cNvSpPr txBox="1"/>
      </xdr:nvSpPr>
      <xdr:spPr>
        <a:xfrm>
          <a:off x="1515110" y="415290"/>
          <a:ext cx="394081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80B268C5-C861-44C3-969B-1C147461FF4F}" type="TxLink">
            <a:rPr lang="en-US" sz="1000" b="1" i="0" u="none" strike="noStrike">
              <a:solidFill>
                <a:srgbClr val="952424"/>
              </a:solidFill>
              <a:latin typeface="Calibri"/>
              <a:cs typeface="Calibri"/>
            </a:rPr>
            <a:pPr algn="l"/>
            <a:t>Vul het blad in.</a:t>
          </a:fld>
          <a:endParaRPr lang="nl-BE"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552178</xdr:colOff>
      <xdr:row>0</xdr:row>
      <xdr:rowOff>68366</xdr:rowOff>
    </xdr:from>
    <xdr:to>
      <xdr:col>9</xdr:col>
      <xdr:colOff>1622653</xdr:colOff>
      <xdr:row>0</xdr:row>
      <xdr:rowOff>276746</xdr:rowOff>
    </xdr:to>
    <xdr:sp macro="" textlink="">
      <xdr:nvSpPr>
        <xdr:cNvPr id="2" name="Pijl: vijfhoek 1">
          <a:hlinkClick xmlns:r="http://schemas.openxmlformats.org/officeDocument/2006/relationships" r:id="rId1"/>
          <a:extLst>
            <a:ext uri="{FF2B5EF4-FFF2-40B4-BE49-F238E27FC236}">
              <a16:creationId xmlns:a16="http://schemas.microsoft.com/office/drawing/2014/main" id="{2BEB4D94-A179-4698-A6A6-9670298275FA}"/>
            </a:ext>
          </a:extLst>
        </xdr:cNvPr>
        <xdr:cNvSpPr/>
      </xdr:nvSpPr>
      <xdr:spPr>
        <a:xfrm>
          <a:off x="1253218" y="68366"/>
          <a:ext cx="1070475" cy="208380"/>
        </a:xfrm>
        <a:prstGeom prst="homePlate">
          <a:avLst/>
        </a:prstGeom>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chemeClr val="bg1"/>
              </a:solidFill>
            </a:rPr>
            <a:t>Volgende</a:t>
          </a:r>
        </a:p>
      </xdr:txBody>
    </xdr:sp>
    <xdr:clientData/>
  </xdr:twoCellAnchor>
  <xdr:twoCellAnchor>
    <xdr:from>
      <xdr:col>1</xdr:col>
      <xdr:colOff>0</xdr:colOff>
      <xdr:row>0</xdr:row>
      <xdr:rowOff>68366</xdr:rowOff>
    </xdr:from>
    <xdr:to>
      <xdr:col>9</xdr:col>
      <xdr:colOff>551227</xdr:colOff>
      <xdr:row>0</xdr:row>
      <xdr:rowOff>276746</xdr:rowOff>
    </xdr:to>
    <xdr:sp macro="" textlink="">
      <xdr:nvSpPr>
        <xdr:cNvPr id="3" name="Pijl: vijfhoek 2">
          <a:hlinkClick xmlns:r="http://schemas.openxmlformats.org/officeDocument/2006/relationships" r:id="rId2"/>
          <a:extLst>
            <a:ext uri="{FF2B5EF4-FFF2-40B4-BE49-F238E27FC236}">
              <a16:creationId xmlns:a16="http://schemas.microsoft.com/office/drawing/2014/main" id="{4C82369C-AF55-44E4-A724-43583376AFBA}"/>
            </a:ext>
          </a:extLst>
        </xdr:cNvPr>
        <xdr:cNvSpPr/>
      </xdr:nvSpPr>
      <xdr:spPr>
        <a:xfrm flipH="1">
          <a:off x="167640" y="68366"/>
          <a:ext cx="1084627" cy="208380"/>
        </a:xfrm>
        <a:prstGeom prst="homePlate">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chemeClr val="accent1">
                  <a:lumMod val="50000"/>
                </a:schemeClr>
              </a:solidFill>
            </a:rPr>
            <a:t>Terug</a:t>
          </a:r>
        </a:p>
      </xdr:txBody>
    </xdr:sp>
    <xdr:clientData/>
  </xdr:twoCellAnchor>
  <xdr:twoCellAnchor>
    <xdr:from>
      <xdr:col>10</xdr:col>
      <xdr:colOff>63500</xdr:colOff>
      <xdr:row>1</xdr:row>
      <xdr:rowOff>110490</xdr:rowOff>
    </xdr:from>
    <xdr:to>
      <xdr:col>13</xdr:col>
      <xdr:colOff>1372870</xdr:colOff>
      <xdr:row>2</xdr:row>
      <xdr:rowOff>176530</xdr:rowOff>
    </xdr:to>
    <xdr:sp macro="" textlink="$X$1">
      <xdr:nvSpPr>
        <xdr:cNvPr id="4" name="Tekstvak 3">
          <a:extLst>
            <a:ext uri="{FF2B5EF4-FFF2-40B4-BE49-F238E27FC236}">
              <a16:creationId xmlns:a16="http://schemas.microsoft.com/office/drawing/2014/main" id="{B358614D-40EF-43CD-BE40-33A818753FEE}"/>
            </a:ext>
          </a:extLst>
        </xdr:cNvPr>
        <xdr:cNvSpPr txBox="1"/>
      </xdr:nvSpPr>
      <xdr:spPr>
        <a:xfrm>
          <a:off x="3660140" y="415290"/>
          <a:ext cx="4075430" cy="18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4A81BF90-429F-48E0-8C91-EF22C750217E}" type="TxLink">
            <a:rPr lang="en-US" sz="1000" b="1" i="0" u="none" strike="noStrike">
              <a:solidFill>
                <a:srgbClr val="952424"/>
              </a:solidFill>
              <a:latin typeface="Calibri"/>
              <a:cs typeface="Calibri"/>
            </a:rPr>
            <a:pPr algn="l"/>
            <a:t> </a:t>
          </a:fld>
          <a:endParaRPr lang="nl-BE" sz="1000"/>
        </a:p>
      </xdr:txBody>
    </xdr:sp>
    <xdr:clientData/>
  </xdr:twoCellAnchor>
  <xdr:twoCellAnchor>
    <xdr:from>
      <xdr:col>9</xdr:col>
      <xdr:colOff>1828800</xdr:colOff>
      <xdr:row>0</xdr:row>
      <xdr:rowOff>48260</xdr:rowOff>
    </xdr:from>
    <xdr:to>
      <xdr:col>15</xdr:col>
      <xdr:colOff>6350</xdr:colOff>
      <xdr:row>0</xdr:row>
      <xdr:rowOff>228600</xdr:rowOff>
    </xdr:to>
    <xdr:sp macro="" textlink="Vooraf!C6">
      <xdr:nvSpPr>
        <xdr:cNvPr id="5" name="Tekstvak 4">
          <a:extLst>
            <a:ext uri="{FF2B5EF4-FFF2-40B4-BE49-F238E27FC236}">
              <a16:creationId xmlns:a16="http://schemas.microsoft.com/office/drawing/2014/main" id="{A69C16CA-1913-459F-9DFB-7E7FE64A42E5}"/>
            </a:ext>
          </a:extLst>
        </xdr:cNvPr>
        <xdr:cNvSpPr txBox="1"/>
      </xdr:nvSpPr>
      <xdr:spPr>
        <a:xfrm>
          <a:off x="2529840" y="48260"/>
          <a:ext cx="10316210" cy="18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9D765E47-48C9-480F-8A30-4FA6AE64F488}" type="TxLink">
            <a:rPr lang="en-US" sz="1000" b="1" i="0" u="none" strike="noStrike">
              <a:solidFill>
                <a:srgbClr val="952424"/>
              </a:solidFill>
              <a:latin typeface="Calibri"/>
              <a:cs typeface="Calibri"/>
            </a:rPr>
            <a:pPr/>
            <a:t> </a:t>
          </a:fld>
          <a:endParaRPr lang="nl-BE"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475978</xdr:colOff>
      <xdr:row>0</xdr:row>
      <xdr:rowOff>68366</xdr:rowOff>
    </xdr:from>
    <xdr:to>
      <xdr:col>9</xdr:col>
      <xdr:colOff>1546453</xdr:colOff>
      <xdr:row>0</xdr:row>
      <xdr:rowOff>276746</xdr:rowOff>
    </xdr:to>
    <xdr:sp macro="" textlink="">
      <xdr:nvSpPr>
        <xdr:cNvPr id="2" name="Pijl: vijfhoek 1">
          <a:hlinkClick xmlns:r="http://schemas.openxmlformats.org/officeDocument/2006/relationships" r:id="rId1"/>
          <a:extLst>
            <a:ext uri="{FF2B5EF4-FFF2-40B4-BE49-F238E27FC236}">
              <a16:creationId xmlns:a16="http://schemas.microsoft.com/office/drawing/2014/main" id="{DBB53390-4EB9-4250-8316-6CECF43DDA5D}"/>
            </a:ext>
          </a:extLst>
        </xdr:cNvPr>
        <xdr:cNvSpPr/>
      </xdr:nvSpPr>
      <xdr:spPr>
        <a:xfrm>
          <a:off x="1257028" y="67096"/>
          <a:ext cx="1064125" cy="212190"/>
        </a:xfrm>
        <a:prstGeom prst="homePlate">
          <a:avLst/>
        </a:prstGeom>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chemeClr val="bg1"/>
              </a:solidFill>
            </a:rPr>
            <a:t>Volgende</a:t>
          </a:r>
        </a:p>
      </xdr:txBody>
    </xdr:sp>
    <xdr:clientData/>
  </xdr:twoCellAnchor>
  <xdr:twoCellAnchor>
    <xdr:from>
      <xdr:col>1</xdr:col>
      <xdr:colOff>0</xdr:colOff>
      <xdr:row>0</xdr:row>
      <xdr:rowOff>68366</xdr:rowOff>
    </xdr:from>
    <xdr:to>
      <xdr:col>9</xdr:col>
      <xdr:colOff>475027</xdr:colOff>
      <xdr:row>0</xdr:row>
      <xdr:rowOff>276746</xdr:rowOff>
    </xdr:to>
    <xdr:sp macro="" textlink="">
      <xdr:nvSpPr>
        <xdr:cNvPr id="3" name="Pijl: vijfhoek 2">
          <a:hlinkClick xmlns:r="http://schemas.openxmlformats.org/officeDocument/2006/relationships" r:id="rId2"/>
          <a:extLst>
            <a:ext uri="{FF2B5EF4-FFF2-40B4-BE49-F238E27FC236}">
              <a16:creationId xmlns:a16="http://schemas.microsoft.com/office/drawing/2014/main" id="{F54C4FD2-DEAD-4815-BA61-36A949064C8F}"/>
            </a:ext>
          </a:extLst>
        </xdr:cNvPr>
        <xdr:cNvSpPr/>
      </xdr:nvSpPr>
      <xdr:spPr>
        <a:xfrm flipH="1">
          <a:off x="167640" y="67096"/>
          <a:ext cx="1088437" cy="212190"/>
        </a:xfrm>
        <a:prstGeom prst="homePlate">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chemeClr val="accent1">
                  <a:lumMod val="50000"/>
                </a:schemeClr>
              </a:solidFill>
            </a:rPr>
            <a:t>Terug</a:t>
          </a:r>
        </a:p>
      </xdr:txBody>
    </xdr:sp>
    <xdr:clientData/>
  </xdr:twoCellAnchor>
  <xdr:twoCellAnchor>
    <xdr:from>
      <xdr:col>9</xdr:col>
      <xdr:colOff>1692274</xdr:colOff>
      <xdr:row>0</xdr:row>
      <xdr:rowOff>42545</xdr:rowOff>
    </xdr:from>
    <xdr:to>
      <xdr:col>15</xdr:col>
      <xdr:colOff>1074420</xdr:colOff>
      <xdr:row>0</xdr:row>
      <xdr:rowOff>220980</xdr:rowOff>
    </xdr:to>
    <xdr:sp macro="" textlink="Vooraf!C6">
      <xdr:nvSpPr>
        <xdr:cNvPr id="4" name="Tekstvak 3">
          <a:extLst>
            <a:ext uri="{FF2B5EF4-FFF2-40B4-BE49-F238E27FC236}">
              <a16:creationId xmlns:a16="http://schemas.microsoft.com/office/drawing/2014/main" id="{9871D196-02FC-4A28-BC48-1E915F44F6B3}"/>
            </a:ext>
          </a:extLst>
        </xdr:cNvPr>
        <xdr:cNvSpPr txBox="1"/>
      </xdr:nvSpPr>
      <xdr:spPr>
        <a:xfrm>
          <a:off x="2469514" y="42545"/>
          <a:ext cx="8952866" cy="178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BDA8884A-CA77-4296-B99C-9F3864B1FA59}" type="TxLink">
            <a:rPr lang="en-US" sz="1000" b="1" i="0" u="none" strike="noStrike">
              <a:solidFill>
                <a:srgbClr val="952424"/>
              </a:solidFill>
              <a:latin typeface="Calibri"/>
              <a:cs typeface="Calibri"/>
            </a:rPr>
            <a:pPr/>
            <a:t> </a:t>
          </a:fld>
          <a:endParaRPr lang="nl-BE" sz="600"/>
        </a:p>
      </xdr:txBody>
    </xdr:sp>
    <xdr:clientData/>
  </xdr:twoCellAnchor>
  <xdr:twoCellAnchor>
    <xdr:from>
      <xdr:col>9</xdr:col>
      <xdr:colOff>1971040</xdr:colOff>
      <xdr:row>1</xdr:row>
      <xdr:rowOff>110490</xdr:rowOff>
    </xdr:from>
    <xdr:to>
      <xdr:col>10</xdr:col>
      <xdr:colOff>2561590</xdr:colOff>
      <xdr:row>3</xdr:row>
      <xdr:rowOff>1270</xdr:rowOff>
    </xdr:to>
    <xdr:sp macro="" textlink="$AB$1">
      <xdr:nvSpPr>
        <xdr:cNvPr id="5" name="Tekstvak 4">
          <a:extLst>
            <a:ext uri="{FF2B5EF4-FFF2-40B4-BE49-F238E27FC236}">
              <a16:creationId xmlns:a16="http://schemas.microsoft.com/office/drawing/2014/main" id="{16028013-934A-4B7C-8ED4-FB3254E67544}"/>
            </a:ext>
          </a:extLst>
        </xdr:cNvPr>
        <xdr:cNvSpPr txBox="1"/>
      </xdr:nvSpPr>
      <xdr:spPr>
        <a:xfrm>
          <a:off x="2739390" y="415290"/>
          <a:ext cx="307975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DAE6F791-AB19-4E75-8BC6-9C0FB4B6E45E}" type="TxLink">
            <a:rPr lang="en-US" sz="1000" b="1" i="0" u="none" strike="noStrike">
              <a:solidFill>
                <a:srgbClr val="952424"/>
              </a:solidFill>
              <a:latin typeface="Calibri"/>
              <a:cs typeface="Calibri"/>
            </a:rPr>
            <a:pPr algn="l"/>
            <a:t>Vul het blad in.</a:t>
          </a:fld>
          <a:endParaRPr lang="nl-BE"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475978</xdr:colOff>
      <xdr:row>0</xdr:row>
      <xdr:rowOff>68366</xdr:rowOff>
    </xdr:from>
    <xdr:to>
      <xdr:col>9</xdr:col>
      <xdr:colOff>1546453</xdr:colOff>
      <xdr:row>0</xdr:row>
      <xdr:rowOff>276746</xdr:rowOff>
    </xdr:to>
    <xdr:sp macro="" textlink="">
      <xdr:nvSpPr>
        <xdr:cNvPr id="2" name="Pijl: vijfhoek 1">
          <a:hlinkClick xmlns:r="http://schemas.openxmlformats.org/officeDocument/2006/relationships" r:id="rId1"/>
          <a:extLst>
            <a:ext uri="{FF2B5EF4-FFF2-40B4-BE49-F238E27FC236}">
              <a16:creationId xmlns:a16="http://schemas.microsoft.com/office/drawing/2014/main" id="{CEB31383-9EAA-4436-BF9E-3018BB4EDAEC}"/>
            </a:ext>
          </a:extLst>
        </xdr:cNvPr>
        <xdr:cNvSpPr/>
      </xdr:nvSpPr>
      <xdr:spPr>
        <a:xfrm>
          <a:off x="1241788" y="69636"/>
          <a:ext cx="1075555" cy="205840"/>
        </a:xfrm>
        <a:prstGeom prst="homePlate">
          <a:avLst/>
        </a:prstGeom>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chemeClr val="bg1"/>
              </a:solidFill>
            </a:rPr>
            <a:t>Volgende</a:t>
          </a:r>
        </a:p>
      </xdr:txBody>
    </xdr:sp>
    <xdr:clientData/>
  </xdr:twoCellAnchor>
  <xdr:twoCellAnchor>
    <xdr:from>
      <xdr:col>1</xdr:col>
      <xdr:colOff>0</xdr:colOff>
      <xdr:row>0</xdr:row>
      <xdr:rowOff>68366</xdr:rowOff>
    </xdr:from>
    <xdr:to>
      <xdr:col>9</xdr:col>
      <xdr:colOff>475027</xdr:colOff>
      <xdr:row>0</xdr:row>
      <xdr:rowOff>276746</xdr:rowOff>
    </xdr:to>
    <xdr:sp macro="" textlink="">
      <xdr:nvSpPr>
        <xdr:cNvPr id="3" name="Pijl: vijfhoek 2">
          <a:hlinkClick xmlns:r="http://schemas.openxmlformats.org/officeDocument/2006/relationships" r:id="rId2"/>
          <a:extLst>
            <a:ext uri="{FF2B5EF4-FFF2-40B4-BE49-F238E27FC236}">
              <a16:creationId xmlns:a16="http://schemas.microsoft.com/office/drawing/2014/main" id="{C56A5DA6-623B-4471-BEC6-CB07801C1817}"/>
            </a:ext>
          </a:extLst>
        </xdr:cNvPr>
        <xdr:cNvSpPr/>
      </xdr:nvSpPr>
      <xdr:spPr>
        <a:xfrm flipH="1">
          <a:off x="158750" y="69636"/>
          <a:ext cx="1082087" cy="205840"/>
        </a:xfrm>
        <a:prstGeom prst="homePlate">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chemeClr val="accent1">
                  <a:lumMod val="50000"/>
                </a:schemeClr>
              </a:solidFill>
            </a:rPr>
            <a:t>Terug</a:t>
          </a:r>
        </a:p>
      </xdr:txBody>
    </xdr:sp>
    <xdr:clientData/>
  </xdr:twoCellAnchor>
  <xdr:twoCellAnchor>
    <xdr:from>
      <xdr:col>10</xdr:col>
      <xdr:colOff>63500</xdr:colOff>
      <xdr:row>1</xdr:row>
      <xdr:rowOff>110490</xdr:rowOff>
    </xdr:from>
    <xdr:to>
      <xdr:col>13</xdr:col>
      <xdr:colOff>1372870</xdr:colOff>
      <xdr:row>2</xdr:row>
      <xdr:rowOff>176530</xdr:rowOff>
    </xdr:to>
    <xdr:sp macro="" textlink="$X$1">
      <xdr:nvSpPr>
        <xdr:cNvPr id="4" name="Tekstvak 3">
          <a:extLst>
            <a:ext uri="{FF2B5EF4-FFF2-40B4-BE49-F238E27FC236}">
              <a16:creationId xmlns:a16="http://schemas.microsoft.com/office/drawing/2014/main" id="{09102D8D-3776-4105-A42A-228F56B034A5}"/>
            </a:ext>
          </a:extLst>
        </xdr:cNvPr>
        <xdr:cNvSpPr txBox="1"/>
      </xdr:nvSpPr>
      <xdr:spPr>
        <a:xfrm>
          <a:off x="3651250" y="415290"/>
          <a:ext cx="4077970" cy="18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4A81BF90-429F-48E0-8C91-EF22C750217E}" type="TxLink">
            <a:rPr lang="en-US" sz="1000" b="1" i="0" u="none" strike="noStrike">
              <a:solidFill>
                <a:srgbClr val="952424"/>
              </a:solidFill>
              <a:latin typeface="Calibri"/>
              <a:cs typeface="Calibri"/>
            </a:rPr>
            <a:pPr algn="l"/>
            <a:t> </a:t>
          </a:fld>
          <a:endParaRPr lang="nl-BE" sz="1000"/>
        </a:p>
      </xdr:txBody>
    </xdr:sp>
    <xdr:clientData/>
  </xdr:twoCellAnchor>
  <xdr:twoCellAnchor>
    <xdr:from>
      <xdr:col>9</xdr:col>
      <xdr:colOff>1752600</xdr:colOff>
      <xdr:row>0</xdr:row>
      <xdr:rowOff>48260</xdr:rowOff>
    </xdr:from>
    <xdr:to>
      <xdr:col>14</xdr:col>
      <xdr:colOff>6350</xdr:colOff>
      <xdr:row>0</xdr:row>
      <xdr:rowOff>228600</xdr:rowOff>
    </xdr:to>
    <xdr:sp macro="" textlink="Vooraf!C6">
      <xdr:nvSpPr>
        <xdr:cNvPr id="5" name="Tekstvak 4">
          <a:extLst>
            <a:ext uri="{FF2B5EF4-FFF2-40B4-BE49-F238E27FC236}">
              <a16:creationId xmlns:a16="http://schemas.microsoft.com/office/drawing/2014/main" id="{4E414520-FD07-4226-B0AF-7CF9AD8ED081}"/>
            </a:ext>
          </a:extLst>
        </xdr:cNvPr>
        <xdr:cNvSpPr txBox="1"/>
      </xdr:nvSpPr>
      <xdr:spPr>
        <a:xfrm>
          <a:off x="2520950" y="48260"/>
          <a:ext cx="10318750" cy="18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9D765E47-48C9-480F-8A30-4FA6AE64F488}" type="TxLink">
            <a:rPr lang="en-US" sz="1000" b="1" i="0" u="none" strike="noStrike">
              <a:solidFill>
                <a:srgbClr val="952424"/>
              </a:solidFill>
              <a:latin typeface="Calibri"/>
              <a:cs typeface="Calibri"/>
            </a:rPr>
            <a:pPr/>
            <a:t> </a:t>
          </a:fld>
          <a:endParaRPr lang="nl-BE" sz="1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704578</xdr:colOff>
      <xdr:row>0</xdr:row>
      <xdr:rowOff>68366</xdr:rowOff>
    </xdr:from>
    <xdr:to>
      <xdr:col>9</xdr:col>
      <xdr:colOff>1775053</xdr:colOff>
      <xdr:row>0</xdr:row>
      <xdr:rowOff>276746</xdr:rowOff>
    </xdr:to>
    <xdr:sp macro="" textlink="">
      <xdr:nvSpPr>
        <xdr:cNvPr id="2" name="Pijl: vijfhoek 1">
          <a:hlinkClick xmlns:r="http://schemas.openxmlformats.org/officeDocument/2006/relationships" r:id="rId1"/>
          <a:extLst>
            <a:ext uri="{FF2B5EF4-FFF2-40B4-BE49-F238E27FC236}">
              <a16:creationId xmlns:a16="http://schemas.microsoft.com/office/drawing/2014/main" id="{C616063C-94AC-40B9-A384-F6A36BE7A558}"/>
            </a:ext>
          </a:extLst>
        </xdr:cNvPr>
        <xdr:cNvSpPr/>
      </xdr:nvSpPr>
      <xdr:spPr>
        <a:xfrm>
          <a:off x="1245598" y="68366"/>
          <a:ext cx="1070475" cy="208380"/>
        </a:xfrm>
        <a:prstGeom prst="homePlate">
          <a:avLst/>
        </a:prstGeom>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chemeClr val="bg1"/>
              </a:solidFill>
            </a:rPr>
            <a:t>Volgende</a:t>
          </a:r>
        </a:p>
      </xdr:txBody>
    </xdr:sp>
    <xdr:clientData/>
  </xdr:twoCellAnchor>
  <xdr:twoCellAnchor>
    <xdr:from>
      <xdr:col>0</xdr:col>
      <xdr:colOff>165099</xdr:colOff>
      <xdr:row>0</xdr:row>
      <xdr:rowOff>68366</xdr:rowOff>
    </xdr:from>
    <xdr:to>
      <xdr:col>9</xdr:col>
      <xdr:colOff>698999</xdr:colOff>
      <xdr:row>0</xdr:row>
      <xdr:rowOff>276746</xdr:rowOff>
    </xdr:to>
    <xdr:sp macro="" textlink="">
      <xdr:nvSpPr>
        <xdr:cNvPr id="3" name="Pijl: vijfhoek 2">
          <a:hlinkClick xmlns:r="http://schemas.openxmlformats.org/officeDocument/2006/relationships" r:id="rId2"/>
          <a:extLst>
            <a:ext uri="{FF2B5EF4-FFF2-40B4-BE49-F238E27FC236}">
              <a16:creationId xmlns:a16="http://schemas.microsoft.com/office/drawing/2014/main" id="{D474406C-050B-4063-ACB5-A88C03762E80}"/>
            </a:ext>
          </a:extLst>
        </xdr:cNvPr>
        <xdr:cNvSpPr/>
      </xdr:nvSpPr>
      <xdr:spPr>
        <a:xfrm flipH="1">
          <a:off x="157479" y="68366"/>
          <a:ext cx="1082540" cy="208380"/>
        </a:xfrm>
        <a:prstGeom prst="homePlate">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chemeClr val="accent1">
                  <a:lumMod val="50000"/>
                </a:schemeClr>
              </a:solidFill>
            </a:rPr>
            <a:t>Terug</a:t>
          </a:r>
        </a:p>
      </xdr:txBody>
    </xdr:sp>
    <xdr:clientData/>
  </xdr:twoCellAnchor>
  <xdr:twoCellAnchor>
    <xdr:from>
      <xdr:col>9</xdr:col>
      <xdr:colOff>2499360</xdr:colOff>
      <xdr:row>1</xdr:row>
      <xdr:rowOff>107950</xdr:rowOff>
    </xdr:from>
    <xdr:to>
      <xdr:col>14</xdr:col>
      <xdr:colOff>281940</xdr:colOff>
      <xdr:row>3</xdr:row>
      <xdr:rowOff>0</xdr:rowOff>
    </xdr:to>
    <xdr:sp macro="" textlink="$Z$1">
      <xdr:nvSpPr>
        <xdr:cNvPr id="4" name="Tekstvak 3">
          <a:extLst>
            <a:ext uri="{FF2B5EF4-FFF2-40B4-BE49-F238E27FC236}">
              <a16:creationId xmlns:a16="http://schemas.microsoft.com/office/drawing/2014/main" id="{24E4B46F-E2CB-4036-ACD7-DE6DF8BB6160}"/>
            </a:ext>
          </a:extLst>
        </xdr:cNvPr>
        <xdr:cNvSpPr txBox="1"/>
      </xdr:nvSpPr>
      <xdr:spPr>
        <a:xfrm>
          <a:off x="3040380" y="412750"/>
          <a:ext cx="5158740" cy="19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524FF5B3-B11A-4E19-8DF8-AE1965CD7179}" type="TxLink">
            <a:rPr lang="en-US" sz="1000" b="1" i="0" u="none" strike="noStrike">
              <a:solidFill>
                <a:srgbClr val="952424"/>
              </a:solidFill>
              <a:latin typeface="Calibri"/>
              <a:cs typeface="Calibri"/>
            </a:rPr>
            <a:pPr algn="l"/>
            <a:t>Vul resterende 6 verplichte velden in.</a:t>
          </a:fld>
          <a:endParaRPr lang="nl-BE" sz="1000"/>
        </a:p>
      </xdr:txBody>
    </xdr:sp>
    <xdr:clientData/>
  </xdr:twoCellAnchor>
  <xdr:twoCellAnchor>
    <xdr:from>
      <xdr:col>9</xdr:col>
      <xdr:colOff>1932940</xdr:colOff>
      <xdr:row>0</xdr:row>
      <xdr:rowOff>60960</xdr:rowOff>
    </xdr:from>
    <xdr:to>
      <xdr:col>15</xdr:col>
      <xdr:colOff>3101340</xdr:colOff>
      <xdr:row>0</xdr:row>
      <xdr:rowOff>251460</xdr:rowOff>
    </xdr:to>
    <xdr:sp macro="" textlink="Vooraf!C6">
      <xdr:nvSpPr>
        <xdr:cNvPr id="5" name="Tekstvak 4">
          <a:extLst>
            <a:ext uri="{FF2B5EF4-FFF2-40B4-BE49-F238E27FC236}">
              <a16:creationId xmlns:a16="http://schemas.microsoft.com/office/drawing/2014/main" id="{7196365E-17EB-42C7-8E2A-2C621FEAF196}"/>
            </a:ext>
          </a:extLst>
        </xdr:cNvPr>
        <xdr:cNvSpPr txBox="1"/>
      </xdr:nvSpPr>
      <xdr:spPr>
        <a:xfrm>
          <a:off x="2473960" y="60960"/>
          <a:ext cx="936752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E4B34CD1-944B-41A3-B3E3-EC4E6AC5A21C}" type="TxLink">
            <a:rPr lang="en-US" sz="1000" b="1" i="0" u="none" strike="noStrike">
              <a:solidFill>
                <a:srgbClr val="952424"/>
              </a:solidFill>
              <a:latin typeface="Calibri"/>
              <a:cs typeface="Calibri"/>
            </a:rPr>
            <a:pPr/>
            <a:t> </a:t>
          </a:fld>
          <a:endParaRPr lang="nl-BE" sz="6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xdr:colOff>
      <xdr:row>0</xdr:row>
      <xdr:rowOff>45720</xdr:rowOff>
    </xdr:from>
    <xdr:to>
      <xdr:col>2</xdr:col>
      <xdr:colOff>926512</xdr:colOff>
      <xdr:row>0</xdr:row>
      <xdr:rowOff>261720</xdr:rowOff>
    </xdr:to>
    <xdr:sp macro="" textlink="">
      <xdr:nvSpPr>
        <xdr:cNvPr id="2" name="Pijl: vijfhoek 1">
          <a:hlinkClick xmlns:r="http://schemas.openxmlformats.org/officeDocument/2006/relationships" r:id="rId1"/>
          <a:extLst>
            <a:ext uri="{FF2B5EF4-FFF2-40B4-BE49-F238E27FC236}">
              <a16:creationId xmlns:a16="http://schemas.microsoft.com/office/drawing/2014/main" id="{021E9DF9-1BDC-445E-A7A1-EFB75EF7B59E}"/>
            </a:ext>
          </a:extLst>
        </xdr:cNvPr>
        <xdr:cNvSpPr/>
      </xdr:nvSpPr>
      <xdr:spPr>
        <a:xfrm flipH="1">
          <a:off x="171450" y="47625"/>
          <a:ext cx="1082722" cy="212190"/>
        </a:xfrm>
        <a:prstGeom prst="homePlate">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chemeClr val="accent1">
                  <a:lumMod val="50000"/>
                </a:schemeClr>
              </a:solidFill>
            </a:rPr>
            <a:t>Terug</a:t>
          </a:r>
        </a:p>
      </xdr:txBody>
    </xdr:sp>
    <xdr:clientData/>
  </xdr:twoCellAnchor>
  <xdr:twoCellAnchor>
    <xdr:from>
      <xdr:col>2</xdr:col>
      <xdr:colOff>1014730</xdr:colOff>
      <xdr:row>0</xdr:row>
      <xdr:rowOff>34290</xdr:rowOff>
    </xdr:from>
    <xdr:to>
      <xdr:col>10</xdr:col>
      <xdr:colOff>0</xdr:colOff>
      <xdr:row>0</xdr:row>
      <xdr:rowOff>215900</xdr:rowOff>
    </xdr:to>
    <xdr:sp macro="" textlink="Vooraf!C6">
      <xdr:nvSpPr>
        <xdr:cNvPr id="3" name="Tekstvak 2">
          <a:extLst>
            <a:ext uri="{FF2B5EF4-FFF2-40B4-BE49-F238E27FC236}">
              <a16:creationId xmlns:a16="http://schemas.microsoft.com/office/drawing/2014/main" id="{06222BC6-FA08-44A9-85C8-5CC6615A3482}"/>
            </a:ext>
          </a:extLst>
        </xdr:cNvPr>
        <xdr:cNvSpPr txBox="1"/>
      </xdr:nvSpPr>
      <xdr:spPr>
        <a:xfrm>
          <a:off x="1332230" y="34290"/>
          <a:ext cx="9088120" cy="18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2731BFF0-068F-4414-BC94-FF7DA605C88C}" type="TxLink">
            <a:rPr lang="en-US" sz="1000" b="1" i="0" u="none" strike="noStrike">
              <a:solidFill>
                <a:srgbClr val="952424"/>
              </a:solidFill>
              <a:latin typeface="Calibri"/>
              <a:cs typeface="Calibri"/>
            </a:rPr>
            <a:pPr algn="ctr"/>
            <a:t> </a:t>
          </a:fld>
          <a:endParaRPr lang="nl-BE" sz="800"/>
        </a:p>
      </xdr:txBody>
    </xdr:sp>
    <xdr:clientData/>
  </xdr:twoCellAnchor>
</xdr:wsDr>
</file>

<file path=xl/theme/theme1.xml><?xml version="1.0" encoding="utf-8"?>
<a:theme xmlns:a="http://schemas.openxmlformats.org/drawingml/2006/main" name="DCJM">
  <a:themeElements>
    <a:clrScheme name="Aangepast 1">
      <a:dk1>
        <a:sysClr val="windowText" lastClr="000000"/>
      </a:dk1>
      <a:lt1>
        <a:sysClr val="window" lastClr="FFFFFF"/>
      </a:lt1>
      <a:dk2>
        <a:srgbClr val="989898"/>
      </a:dk2>
      <a:lt2>
        <a:srgbClr val="FFFFFF"/>
      </a:lt2>
      <a:accent1>
        <a:srgbClr val="2B979D"/>
      </a:accent1>
      <a:accent2>
        <a:srgbClr val="4BA144"/>
      </a:accent2>
      <a:accent3>
        <a:srgbClr val="735781"/>
      </a:accent3>
      <a:accent4>
        <a:srgbClr val="23789C"/>
      </a:accent4>
      <a:accent5>
        <a:srgbClr val="C63131"/>
      </a:accent5>
      <a:accent6>
        <a:srgbClr val="968C19"/>
      </a:accent6>
      <a:hlink>
        <a:srgbClr val="2B979D"/>
      </a:hlink>
      <a:folHlink>
        <a:srgbClr val="6C651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A4F89-A955-4683-AE14-917940EC3E79}">
  <sheetPr codeName="Blad3">
    <pageSetUpPr fitToPage="1"/>
  </sheetPr>
  <dimension ref="A1:N87"/>
  <sheetViews>
    <sheetView showGridLines="0" tabSelected="1" zoomScaleNormal="100" workbookViewId="0"/>
  </sheetViews>
  <sheetFormatPr defaultRowHeight="14.4" x14ac:dyDescent="0.3"/>
  <cols>
    <col min="1" max="2" width="2.44140625" customWidth="1"/>
    <col min="3" max="3" width="30" customWidth="1"/>
    <col min="4" max="5" width="12.44140625" customWidth="1"/>
    <col min="6" max="7" width="2.44140625" customWidth="1"/>
    <col min="8" max="10" width="19.44140625" customWidth="1"/>
    <col min="11" max="11" width="28.44140625" customWidth="1"/>
    <col min="12" max="13" width="2.44140625" customWidth="1"/>
    <col min="14" max="14" width="8.88671875" hidden="1" customWidth="1"/>
  </cols>
  <sheetData>
    <row r="1" spans="1:13" ht="15" customHeight="1" x14ac:dyDescent="0.4">
      <c r="A1" s="25"/>
      <c r="C1" s="2"/>
      <c r="D1" s="3"/>
      <c r="E1" s="35"/>
    </row>
    <row r="2" spans="1:13" s="1" customFormat="1" ht="36.75" customHeight="1" x14ac:dyDescent="0.4">
      <c r="C2" s="36"/>
      <c r="D2" s="3"/>
      <c r="E2" s="4"/>
    </row>
    <row r="3" spans="1:13" ht="15" customHeight="1" x14ac:dyDescent="0.4">
      <c r="C3" s="2"/>
      <c r="D3" s="3"/>
    </row>
    <row r="4" spans="1:13" s="1" customFormat="1" ht="27" customHeight="1" x14ac:dyDescent="0.4">
      <c r="A4" s="37"/>
      <c r="B4" s="37"/>
      <c r="C4" s="199" t="s">
        <v>356</v>
      </c>
      <c r="D4" s="199"/>
      <c r="E4" s="199"/>
      <c r="F4" s="199"/>
      <c r="G4" s="199"/>
      <c r="H4" s="199"/>
      <c r="I4" s="199"/>
      <c r="J4" s="199"/>
      <c r="K4" s="199"/>
      <c r="L4" s="37"/>
      <c r="M4" s="37"/>
    </row>
    <row r="5" spans="1:13" s="1" customFormat="1" ht="21" customHeight="1" x14ac:dyDescent="0.3">
      <c r="A5" s="37"/>
      <c r="B5" s="37"/>
      <c r="C5" s="201" t="str" cm="1">
        <f t="array" ref="C5">"Beleidsperiode "&amp;Datum_beleidsperiode&amp;" • Werkingsjaar "&amp;Datum_werkingsjaar</f>
        <v>Beleidsperiode 2020–2025 • Werkingsjaar 2022</v>
      </c>
      <c r="D5" s="201"/>
      <c r="E5" s="201"/>
      <c r="F5" s="201"/>
      <c r="G5" s="201"/>
      <c r="H5" s="201"/>
      <c r="I5" s="201"/>
      <c r="J5" s="201"/>
      <c r="K5" s="201"/>
      <c r="L5" s="37"/>
      <c r="M5" s="37"/>
    </row>
    <row r="6" spans="1:13" s="27" customFormat="1" ht="18" customHeight="1" x14ac:dyDescent="0.3">
      <c r="C6" s="200" t="str" cm="1">
        <f t="array" aca="1" ref="C6" ca="1">IF(Sjabloon_status="Test", Watermark_test, IF((Datum_vervaldatum-TODAY())&lt;=0, Watermark_vervallen, IF((Datum_deadline-TODAY())&lt;0, Watermark_aanmaning, "")))</f>
        <v/>
      </c>
      <c r="D6" s="200"/>
      <c r="E6" s="200"/>
      <c r="F6" s="200"/>
      <c r="G6" s="200"/>
      <c r="H6" s="200"/>
      <c r="I6" s="200"/>
      <c r="J6" s="200"/>
      <c r="K6" s="200"/>
    </row>
    <row r="7" spans="1:13" s="66" customFormat="1" ht="14.4" customHeight="1" x14ac:dyDescent="0.3">
      <c r="A7" s="184"/>
      <c r="B7" s="185" t="s">
        <v>355</v>
      </c>
      <c r="D7" s="5"/>
      <c r="E7" s="38"/>
      <c r="F7" s="186"/>
      <c r="G7" s="185" t="s">
        <v>143</v>
      </c>
    </row>
    <row r="8" spans="1:13" s="66" customFormat="1" ht="7.35" customHeight="1" x14ac:dyDescent="0.3">
      <c r="E8" s="31"/>
      <c r="F8" s="39"/>
    </row>
    <row r="9" spans="1:13" s="66" customFormat="1" ht="14.4" customHeight="1" x14ac:dyDescent="0.3">
      <c r="E9" s="31"/>
      <c r="F9" s="40"/>
      <c r="H9" s="67"/>
      <c r="I9" s="64" t="s">
        <v>174</v>
      </c>
      <c r="J9" s="64"/>
      <c r="K9" s="27"/>
      <c r="L9" s="68"/>
    </row>
    <row r="10" spans="1:13" s="66" customFormat="1" ht="7.35" customHeight="1" x14ac:dyDescent="0.3">
      <c r="E10" s="31"/>
      <c r="F10" s="39"/>
      <c r="I10" s="27"/>
      <c r="J10" s="27"/>
      <c r="K10" s="27"/>
    </row>
    <row r="11" spans="1:13" s="66" customFormat="1" ht="14.4" customHeight="1" x14ac:dyDescent="0.3">
      <c r="E11" s="31"/>
      <c r="F11" s="40"/>
      <c r="H11" s="142" t="s">
        <v>10</v>
      </c>
      <c r="I11" s="64" t="s">
        <v>175</v>
      </c>
      <c r="J11" s="64"/>
      <c r="K11" s="27"/>
      <c r="L11" s="68"/>
    </row>
    <row r="12" spans="1:13" s="66" customFormat="1" ht="7.35" customHeight="1" x14ac:dyDescent="0.3">
      <c r="E12" s="31"/>
      <c r="F12" s="40"/>
      <c r="I12" s="64"/>
      <c r="J12" s="64"/>
      <c r="K12" s="27"/>
      <c r="L12" s="68"/>
    </row>
    <row r="13" spans="1:13" s="66" customFormat="1" ht="14.4" customHeight="1" x14ac:dyDescent="0.3">
      <c r="E13" s="31"/>
      <c r="F13" s="40"/>
      <c r="H13" s="143" t="s">
        <v>10</v>
      </c>
      <c r="I13" s="64" t="s">
        <v>8</v>
      </c>
      <c r="J13" s="64"/>
      <c r="K13" s="27"/>
      <c r="L13" s="68"/>
    </row>
    <row r="14" spans="1:13" s="66" customFormat="1" ht="7.35" customHeight="1" x14ac:dyDescent="0.3">
      <c r="E14" s="31"/>
      <c r="F14" s="40"/>
      <c r="H14" s="27"/>
      <c r="I14" s="64"/>
      <c r="J14" s="64"/>
      <c r="K14" s="27"/>
      <c r="L14" s="68"/>
    </row>
    <row r="15" spans="1:13" s="66" customFormat="1" ht="14.4" customHeight="1" x14ac:dyDescent="0.3">
      <c r="E15" s="31"/>
      <c r="F15" s="40"/>
      <c r="H15" s="144" t="s">
        <v>10</v>
      </c>
      <c r="I15" s="64" t="s">
        <v>43</v>
      </c>
      <c r="J15" s="64"/>
      <c r="K15" s="27"/>
      <c r="L15" s="68"/>
    </row>
    <row r="16" spans="1:13" s="66" customFormat="1" ht="7.35" customHeight="1" x14ac:dyDescent="0.3">
      <c r="E16" s="31"/>
      <c r="F16" s="40"/>
      <c r="I16" s="64"/>
      <c r="J16" s="64"/>
      <c r="K16" s="27"/>
      <c r="L16" s="68"/>
    </row>
    <row r="17" spans="5:14" s="66" customFormat="1" ht="14.4" customHeight="1" x14ac:dyDescent="0.3">
      <c r="E17" s="31"/>
      <c r="F17" s="40"/>
      <c r="H17" s="69"/>
      <c r="I17" s="64" t="s">
        <v>9</v>
      </c>
      <c r="J17" s="64"/>
      <c r="K17" s="65" t="s">
        <v>51</v>
      </c>
      <c r="L17" s="68"/>
    </row>
    <row r="18" spans="5:14" s="66" customFormat="1" ht="14.4" customHeight="1" x14ac:dyDescent="0.3">
      <c r="E18" s="31"/>
      <c r="F18" s="40"/>
      <c r="I18" s="64" t="s">
        <v>39</v>
      </c>
      <c r="J18" s="64"/>
      <c r="K18" s="27"/>
      <c r="L18" s="68"/>
    </row>
    <row r="19" spans="5:14" s="66" customFormat="1" ht="7.35" customHeight="1" x14ac:dyDescent="0.3">
      <c r="E19" s="31"/>
      <c r="F19" s="40"/>
      <c r="I19" s="27"/>
      <c r="J19" s="27"/>
      <c r="K19" s="27"/>
    </row>
    <row r="20" spans="5:14" s="66" customFormat="1" ht="14.4" customHeight="1" x14ac:dyDescent="0.3">
      <c r="E20" s="31"/>
      <c r="F20" s="39"/>
      <c r="H20" s="70"/>
      <c r="I20" s="64" t="s">
        <v>11</v>
      </c>
      <c r="J20" s="64"/>
      <c r="K20" s="76" t="s">
        <v>52</v>
      </c>
      <c r="L20" s="68"/>
    </row>
    <row r="21" spans="5:14" s="66" customFormat="1" ht="14.4" customHeight="1" x14ac:dyDescent="0.3">
      <c r="E21" s="31"/>
      <c r="F21" s="39"/>
      <c r="I21" s="64" t="s">
        <v>40</v>
      </c>
      <c r="J21" s="64"/>
      <c r="K21" s="27"/>
      <c r="L21" s="68"/>
    </row>
    <row r="22" spans="5:14" s="66" customFormat="1" ht="14.4" customHeight="1" x14ac:dyDescent="0.3">
      <c r="E22" s="31"/>
      <c r="F22" s="60"/>
      <c r="G22" s="71"/>
      <c r="H22" s="71"/>
      <c r="I22" s="72"/>
      <c r="J22" s="72"/>
      <c r="K22" s="71"/>
      <c r="L22" s="72"/>
    </row>
    <row r="23" spans="5:14" s="66" customFormat="1" ht="7.35" customHeight="1" x14ac:dyDescent="0.3">
      <c r="E23" s="31"/>
      <c r="F23" s="39"/>
      <c r="I23" s="68"/>
      <c r="J23" s="68"/>
      <c r="L23" s="68"/>
    </row>
    <row r="24" spans="5:14" s="66" customFormat="1" ht="14.4" customHeight="1" x14ac:dyDescent="0.3">
      <c r="E24" s="31"/>
      <c r="F24" s="186"/>
      <c r="G24" s="185" t="s">
        <v>87</v>
      </c>
    </row>
    <row r="25" spans="5:14" s="66" customFormat="1" ht="14.4" customHeight="1" x14ac:dyDescent="0.3">
      <c r="E25" s="31"/>
      <c r="F25" s="40"/>
      <c r="M25" s="31"/>
      <c r="N25" s="31"/>
    </row>
    <row r="26" spans="5:14" s="66" customFormat="1" ht="14.4" customHeight="1" x14ac:dyDescent="0.3">
      <c r="E26" s="31"/>
      <c r="F26" s="40"/>
      <c r="M26" s="31"/>
      <c r="N26" s="31"/>
    </row>
    <row r="27" spans="5:14" s="66" customFormat="1" ht="14.4" customHeight="1" x14ac:dyDescent="0.3">
      <c r="E27" s="31"/>
      <c r="F27" s="40"/>
      <c r="M27" s="31"/>
      <c r="N27" s="31"/>
    </row>
    <row r="28" spans="5:14" s="66" customFormat="1" ht="14.4" customHeight="1" x14ac:dyDescent="0.3">
      <c r="E28" s="31"/>
      <c r="F28" s="40"/>
      <c r="M28" s="31"/>
      <c r="N28" s="31"/>
    </row>
    <row r="29" spans="5:14" s="66" customFormat="1" ht="14.4" customHeight="1" x14ac:dyDescent="0.3">
      <c r="E29" s="31"/>
      <c r="F29" s="40"/>
      <c r="M29" s="31"/>
      <c r="N29" s="31"/>
    </row>
    <row r="30" spans="5:14" s="66" customFormat="1" ht="14.4" customHeight="1" x14ac:dyDescent="0.3">
      <c r="E30" s="31"/>
      <c r="F30" s="40"/>
      <c r="M30" s="31"/>
      <c r="N30" s="31"/>
    </row>
    <row r="31" spans="5:14" s="66" customFormat="1" ht="14.4" customHeight="1" x14ac:dyDescent="0.3">
      <c r="E31" s="31"/>
      <c r="F31" s="40"/>
      <c r="M31" s="31"/>
      <c r="N31" s="31"/>
    </row>
    <row r="32" spans="5:14" s="66" customFormat="1" ht="14.4" customHeight="1" x14ac:dyDescent="0.3">
      <c r="E32" s="31"/>
      <c r="F32" s="40"/>
      <c r="M32" s="31"/>
      <c r="N32" s="31"/>
    </row>
    <row r="33" spans="1:13" s="66" customFormat="1" x14ac:dyDescent="0.3">
      <c r="B33" s="71"/>
      <c r="C33" s="71"/>
      <c r="D33" s="71"/>
      <c r="E33" s="71"/>
      <c r="F33" s="73"/>
      <c r="G33" s="71"/>
      <c r="H33" s="71"/>
      <c r="I33" s="71"/>
      <c r="J33" s="71"/>
      <c r="K33" s="71"/>
      <c r="L33" s="71"/>
    </row>
    <row r="34" spans="1:13" s="66" customFormat="1" ht="7.35" customHeight="1" x14ac:dyDescent="0.3">
      <c r="B34" s="74"/>
      <c r="C34" s="74"/>
      <c r="D34" s="74"/>
      <c r="E34" s="74"/>
      <c r="F34" s="74"/>
      <c r="G34" s="74"/>
      <c r="H34" s="74"/>
    </row>
    <row r="35" spans="1:13" s="66" customFormat="1" x14ac:dyDescent="0.3">
      <c r="A35" s="184"/>
      <c r="B35" s="187" t="s">
        <v>7</v>
      </c>
      <c r="C35" s="74"/>
      <c r="D35" s="61"/>
      <c r="E35" s="74"/>
      <c r="F35" s="74"/>
      <c r="G35" s="74"/>
      <c r="H35" s="74"/>
    </row>
    <row r="36" spans="1:13" s="66" customFormat="1" ht="7.35" customHeight="1" x14ac:dyDescent="0.3"/>
    <row r="37" spans="1:13" s="66" customFormat="1" x14ac:dyDescent="0.3">
      <c r="B37" s="75"/>
      <c r="C37" s="203" t="s">
        <v>45</v>
      </c>
      <c r="D37" s="203"/>
      <c r="E37" s="203"/>
      <c r="F37" s="203"/>
      <c r="G37" s="203"/>
      <c r="H37" s="203"/>
    </row>
    <row r="38" spans="1:13" s="66" customFormat="1" x14ac:dyDescent="0.3">
      <c r="B38" s="75"/>
      <c r="C38" s="204" t="s">
        <v>41</v>
      </c>
      <c r="D38" s="204"/>
      <c r="E38" s="204"/>
      <c r="F38" s="204"/>
      <c r="G38" s="204"/>
      <c r="H38" s="204"/>
    </row>
    <row r="39" spans="1:13" s="66" customFormat="1" x14ac:dyDescent="0.3">
      <c r="B39" s="75"/>
      <c r="C39" s="204" t="s">
        <v>36</v>
      </c>
      <c r="D39" s="204"/>
      <c r="E39" s="204"/>
      <c r="F39" s="204"/>
      <c r="G39" s="204"/>
      <c r="H39" s="204"/>
      <c r="M39" s="75"/>
    </row>
    <row r="40" spans="1:13" s="66" customFormat="1" x14ac:dyDescent="0.3">
      <c r="B40" s="75"/>
      <c r="C40" s="204" t="s">
        <v>88</v>
      </c>
      <c r="D40" s="204"/>
      <c r="E40" s="204"/>
      <c r="F40" s="204"/>
      <c r="G40" s="204"/>
      <c r="H40" s="204"/>
      <c r="M40" s="75"/>
    </row>
    <row r="41" spans="1:13" s="66" customFormat="1" x14ac:dyDescent="0.3">
      <c r="B41" s="75"/>
      <c r="C41" s="204" t="s">
        <v>37</v>
      </c>
      <c r="D41" s="204"/>
      <c r="E41" s="204"/>
      <c r="F41" s="204"/>
      <c r="G41" s="204"/>
      <c r="H41" s="204"/>
      <c r="M41" s="75"/>
    </row>
    <row r="42" spans="1:13" s="66" customFormat="1" x14ac:dyDescent="0.3">
      <c r="B42" s="75"/>
      <c r="C42" s="204" t="s">
        <v>35</v>
      </c>
      <c r="D42" s="204"/>
      <c r="E42" s="204"/>
      <c r="F42" s="204"/>
      <c r="G42" s="204"/>
      <c r="H42" s="204"/>
      <c r="M42" s="75"/>
    </row>
    <row r="43" spans="1:13" s="66" customFormat="1" x14ac:dyDescent="0.3">
      <c r="B43" s="75"/>
      <c r="C43" s="206" t="s">
        <v>287</v>
      </c>
      <c r="D43" s="206"/>
      <c r="E43" s="206"/>
      <c r="F43" s="206"/>
      <c r="G43" s="206"/>
      <c r="H43" s="206"/>
      <c r="M43" s="75"/>
    </row>
    <row r="44" spans="1:13" s="66" customFormat="1" x14ac:dyDescent="0.3">
      <c r="B44" s="75"/>
      <c r="C44" s="206" t="s">
        <v>401</v>
      </c>
      <c r="D44" s="206"/>
      <c r="E44" s="206"/>
      <c r="F44" s="206"/>
      <c r="G44" s="206"/>
      <c r="H44" s="206"/>
      <c r="M44" s="75"/>
    </row>
    <row r="45" spans="1:13" s="66" customFormat="1" x14ac:dyDescent="0.3">
      <c r="B45" s="75"/>
      <c r="C45" s="205" t="str">
        <f>"3. "&amp;IF(Controleblad!D16="Aanvraag", "Begroting", "Resultatenrekening")</f>
        <v>3. Resultatenrekening</v>
      </c>
      <c r="D45" s="205"/>
      <c r="E45" s="205"/>
      <c r="F45" s="205"/>
      <c r="G45" s="205"/>
      <c r="H45" s="205"/>
      <c r="M45" s="75"/>
    </row>
    <row r="46" spans="1:13" s="66" customFormat="1" x14ac:dyDescent="0.3">
      <c r="B46" s="75"/>
      <c r="C46" s="205" t="str">
        <f>"4. Toelichting "&amp;IF(Controleblad!D16="Aanvraag", "bij begroting", "bij resultatenrekening")</f>
        <v>4. Toelichting bij resultatenrekening</v>
      </c>
      <c r="D46" s="205"/>
      <c r="E46" s="205"/>
      <c r="F46" s="205"/>
      <c r="G46" s="205"/>
      <c r="H46" s="205"/>
      <c r="M46" s="75"/>
    </row>
    <row r="47" spans="1:13" s="66" customFormat="1" x14ac:dyDescent="0.3">
      <c r="B47" s="75"/>
      <c r="C47" s="205" t="s">
        <v>402</v>
      </c>
      <c r="D47" s="205"/>
      <c r="E47" s="205"/>
      <c r="F47" s="205"/>
      <c r="G47" s="205"/>
      <c r="H47" s="205"/>
      <c r="M47" s="75"/>
    </row>
    <row r="48" spans="1:13" s="66" customFormat="1" x14ac:dyDescent="0.3">
      <c r="B48" s="75"/>
      <c r="C48" s="202" t="s">
        <v>403</v>
      </c>
      <c r="D48" s="202"/>
      <c r="E48" s="202"/>
      <c r="F48" s="202"/>
      <c r="G48" s="202"/>
      <c r="H48" s="202"/>
      <c r="M48" s="75"/>
    </row>
    <row r="49" spans="1:13" x14ac:dyDescent="0.3">
      <c r="M49" s="188"/>
    </row>
    <row r="50" spans="1:13" ht="6.6" customHeight="1" x14ac:dyDescent="0.3">
      <c r="B50" s="183"/>
      <c r="C50" s="183"/>
      <c r="D50" s="183"/>
      <c r="E50" s="183"/>
      <c r="F50" s="183"/>
      <c r="G50" s="183"/>
      <c r="H50" s="183"/>
      <c r="I50" s="183"/>
      <c r="J50" s="183"/>
      <c r="K50" s="183"/>
      <c r="L50" s="183"/>
      <c r="M50" s="188"/>
    </row>
    <row r="51" spans="1:13" x14ac:dyDescent="0.3">
      <c r="A51" s="25"/>
      <c r="B51" s="62" t="s">
        <v>357</v>
      </c>
      <c r="M51" s="188"/>
    </row>
    <row r="52" spans="1:13" ht="6.6" customHeight="1" x14ac:dyDescent="0.3">
      <c r="M52" s="188"/>
    </row>
    <row r="53" spans="1:13" x14ac:dyDescent="0.3">
      <c r="M53" s="188"/>
    </row>
    <row r="54" spans="1:13" x14ac:dyDescent="0.3">
      <c r="M54" s="188"/>
    </row>
    <row r="55" spans="1:13" x14ac:dyDescent="0.3">
      <c r="M55" s="188"/>
    </row>
    <row r="56" spans="1:13" x14ac:dyDescent="0.3">
      <c r="M56" s="188"/>
    </row>
    <row r="57" spans="1:13" x14ac:dyDescent="0.3">
      <c r="M57" s="188"/>
    </row>
    <row r="58" spans="1:13" x14ac:dyDescent="0.3">
      <c r="M58" s="188"/>
    </row>
    <row r="59" spans="1:13" x14ac:dyDescent="0.3">
      <c r="M59" s="188"/>
    </row>
    <row r="60" spans="1:13" x14ac:dyDescent="0.3">
      <c r="M60" s="188"/>
    </row>
    <row r="61" spans="1:13" x14ac:dyDescent="0.3">
      <c r="M61" s="188"/>
    </row>
    <row r="62" spans="1:13" x14ac:dyDescent="0.3">
      <c r="M62" s="188"/>
    </row>
    <row r="63" spans="1:13" x14ac:dyDescent="0.3">
      <c r="M63" s="188"/>
    </row>
    <row r="64" spans="1:13" x14ac:dyDescent="0.3">
      <c r="M64" s="188"/>
    </row>
    <row r="65" spans="13:13" x14ac:dyDescent="0.3">
      <c r="M65" s="188"/>
    </row>
    <row r="66" spans="13:13" x14ac:dyDescent="0.3">
      <c r="M66" s="188"/>
    </row>
    <row r="67" spans="13:13" x14ac:dyDescent="0.3">
      <c r="M67" s="188"/>
    </row>
    <row r="68" spans="13:13" x14ac:dyDescent="0.3">
      <c r="M68" s="188"/>
    </row>
    <row r="69" spans="13:13" x14ac:dyDescent="0.3">
      <c r="M69" s="188"/>
    </row>
    <row r="70" spans="13:13" x14ac:dyDescent="0.3">
      <c r="M70" s="188"/>
    </row>
    <row r="71" spans="13:13" x14ac:dyDescent="0.3">
      <c r="M71" s="188"/>
    </row>
    <row r="72" spans="13:13" x14ac:dyDescent="0.3">
      <c r="M72" s="188"/>
    </row>
    <row r="73" spans="13:13" x14ac:dyDescent="0.3">
      <c r="M73" s="188"/>
    </row>
    <row r="74" spans="13:13" x14ac:dyDescent="0.3">
      <c r="M74" s="188"/>
    </row>
    <row r="75" spans="13:13" x14ac:dyDescent="0.3">
      <c r="M75" s="188"/>
    </row>
    <row r="76" spans="13:13" x14ac:dyDescent="0.3">
      <c r="M76" s="188"/>
    </row>
    <row r="77" spans="13:13" x14ac:dyDescent="0.3">
      <c r="M77" s="188"/>
    </row>
    <row r="78" spans="13:13" x14ac:dyDescent="0.3">
      <c r="M78" s="188"/>
    </row>
    <row r="79" spans="13:13" x14ac:dyDescent="0.3">
      <c r="M79" s="188"/>
    </row>
    <row r="80" spans="13:13" x14ac:dyDescent="0.3">
      <c r="M80" s="188"/>
    </row>
    <row r="81" spans="1:14" x14ac:dyDescent="0.3">
      <c r="M81" s="188"/>
    </row>
    <row r="82" spans="1:14" x14ac:dyDescent="0.3">
      <c r="M82" s="188"/>
    </row>
    <row r="83" spans="1:14" x14ac:dyDescent="0.3">
      <c r="M83" s="188"/>
    </row>
    <row r="84" spans="1:14" x14ac:dyDescent="0.3">
      <c r="M84" s="188"/>
    </row>
    <row r="85" spans="1:14" x14ac:dyDescent="0.3">
      <c r="M85" s="188"/>
    </row>
    <row r="86" spans="1:14" x14ac:dyDescent="0.3">
      <c r="M86" s="25"/>
    </row>
    <row r="87" spans="1:14" x14ac:dyDescent="0.3">
      <c r="A87" s="28"/>
      <c r="B87" s="28"/>
      <c r="C87" s="28"/>
      <c r="D87" s="28"/>
      <c r="E87" s="28"/>
      <c r="F87" s="28"/>
      <c r="G87" s="28"/>
      <c r="H87" s="28"/>
      <c r="I87" s="28"/>
      <c r="J87" s="28"/>
      <c r="K87" s="28"/>
      <c r="L87" s="28"/>
      <c r="M87" s="28"/>
      <c r="N87" t="s">
        <v>13</v>
      </c>
    </row>
  </sheetData>
  <sheetProtection algorithmName="SHA-512" hashValue="mx9ryN8h84myJfnT8axvMc8V8mrXnqNXdVYlBrOgC88gBZ98jF6HHsGY7szRKn+WPxAP55mRwQukWkiWbMzPaQ==" saltValue="W37tay+y/UQ4INOPI+kYAQ==" spinCount="100000" sheet="1" objects="1" scenarios="1" selectLockedCells="1"/>
  <mergeCells count="15">
    <mergeCell ref="C4:K4"/>
    <mergeCell ref="C6:K6"/>
    <mergeCell ref="C5:K5"/>
    <mergeCell ref="C48:H48"/>
    <mergeCell ref="C37:H37"/>
    <mergeCell ref="C38:H38"/>
    <mergeCell ref="C39:H39"/>
    <mergeCell ref="C41:H41"/>
    <mergeCell ref="C42:H42"/>
    <mergeCell ref="C40:H40"/>
    <mergeCell ref="C45:H45"/>
    <mergeCell ref="C46:H46"/>
    <mergeCell ref="C47:H47"/>
    <mergeCell ref="C43:H43"/>
    <mergeCell ref="C44:H44"/>
  </mergeCells>
  <hyperlinks>
    <hyperlink ref="C48" location="'Impact COVID-19'!A1" display="Voorziene impact van COVID-19-maatregelen op begrote kosten en opbrengsten in het boekjaar 2020" xr:uid="{BF213B58-027A-4E20-8047-5FA9F88589A9}"/>
    <hyperlink ref="C48:H48" location="Samenvatting!A1" display="8. Samenvatting" xr:uid="{E3CC464E-9B35-4D95-964E-EA758ADD57EC}"/>
    <hyperlink ref="C45" location="Resultatenrekening!A1" display="Resultatenrekening!A1" xr:uid="{9FA2FA17-F732-4B49-86C7-2D13B58ED7AE}"/>
    <hyperlink ref="C46" location="Toelichting!A1" display="Toelichting!A1" xr:uid="{3DBA54F6-D02E-4D6B-897A-2F6E93D16D9D}"/>
    <hyperlink ref="C47" location="Resultaatsverwerking!A1" display="7. Resultaatsverwerking" xr:uid="{AB5C83C9-EDD0-4BF5-98D4-E28581B0FA89}"/>
    <hyperlink ref="C47:H47" location="'Resultaatsverwerking en reserve'!A1" display="4. Resultaatsverwerking en reserve" xr:uid="{FA595B5D-4284-44E5-9E77-CD19A58A2B44}"/>
    <hyperlink ref="C43" location="Balans!A1" display="1. Balans" xr:uid="{2E4F227C-765F-424B-A383-CA9202A072C6}"/>
    <hyperlink ref="C46:H46" location="'Toelichting resultaat'!A1" display="'Toelichting resultaat'!A1" xr:uid="{6A93C76E-6E25-4F06-A0AE-320114B19BA0}"/>
    <hyperlink ref="C45:H45" location="Resultatenrekening!A1" display="Resultatenrekening!A1" xr:uid="{7A9BCD34-F2A7-49CC-9FF6-A91EAD7A08B8}"/>
    <hyperlink ref="C44:H44" location="'Toelichting balans'!A1" display="2. Toelichting bij balans" xr:uid="{34EB3626-6154-4705-B0C3-B4EB3CC33070}"/>
  </hyperlinks>
  <pageMargins left="0.70866141732283472" right="0.70866141732283472" top="0.74803149606299213" bottom="0.74803149606299213" header="0.31496062992125984" footer="0.31496062992125984"/>
  <pageSetup paperSize="9" scale="58" fitToHeight="0" orientation="portrait" r:id="rId1"/>
  <headerFooter>
    <oddFooter>Pagina &amp;P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7AE43-2514-4A2D-B9BC-C97CE9C5E77A}">
  <sheetPr codeName="Blad1">
    <pageSetUpPr fitToPage="1"/>
  </sheetPr>
  <dimension ref="A1:BX102"/>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8.88671875" defaultRowHeight="14.4" customHeight="1" x14ac:dyDescent="0.3"/>
  <cols>
    <col min="1" max="1" width="2.44140625" style="27" customWidth="1"/>
    <col min="2" max="2" width="1.109375" style="45" customWidth="1"/>
    <col min="3" max="4" width="1.109375" style="46" customWidth="1"/>
    <col min="5" max="9" width="1.109375" style="45" customWidth="1"/>
    <col min="10" max="10" width="38.44140625" style="45" customWidth="1"/>
    <col min="11" max="11" width="42.5546875" style="27" customWidth="1"/>
    <col min="12" max="12" width="10.88671875" style="136" customWidth="1"/>
    <col min="13" max="13" width="15.88671875" style="108" customWidth="1"/>
    <col min="14" max="14" width="15.88671875" style="109" hidden="1" customWidth="1"/>
    <col min="15" max="15" width="1.109375" style="27" customWidth="1"/>
    <col min="16" max="22" width="1.109375" style="27" hidden="1" customWidth="1"/>
    <col min="23" max="23" width="2.44140625" style="27" hidden="1" customWidth="1"/>
    <col min="24" max="27" width="9" style="27" hidden="1" customWidth="1"/>
    <col min="28" max="29" width="9" hidden="1" customWidth="1"/>
    <col min="30" max="35" width="9" style="27" hidden="1" customWidth="1"/>
    <col min="36" max="39" width="9" style="110" hidden="1" customWidth="1"/>
    <col min="40" max="40" width="9" style="27" hidden="1" customWidth="1"/>
    <col min="41" max="43" width="9" style="110" hidden="1" customWidth="1"/>
    <col min="44" max="49" width="9" style="27" hidden="1" customWidth="1"/>
    <col min="50" max="50" width="2.44140625" style="111" customWidth="1"/>
    <col min="51" max="16384" width="8.88671875" style="27"/>
  </cols>
  <sheetData>
    <row r="1" spans="1:76" ht="24" customHeight="1" x14ac:dyDescent="0.3">
      <c r="A1" s="42"/>
      <c r="B1" s="43"/>
      <c r="C1" s="43"/>
      <c r="D1" s="43"/>
      <c r="E1" s="43"/>
      <c r="F1" s="43"/>
      <c r="G1" s="43"/>
      <c r="H1" s="43"/>
      <c r="I1" s="43"/>
      <c r="J1" s="43"/>
      <c r="K1" s="207"/>
      <c r="L1" s="207"/>
      <c r="X1" s="105" t="str">
        <f ca="1">IF(SUM(AB102:AC102, AJ102:AK102, AN102:AO102, AP102:AQ102)=1, Fout_zonder_rij_enkel, IF(SUM(AB102:AC102, AJ102:AK102, AN102:AO102, AP102:AQ102)&gt;1, SUM(AB102:AC102, AJ102:AK102, AN102:AO102, AP102:AQ102)&amp;Fout_zonder_rij_meer, IF(OR(M54=0, M5=0), "Vul het blad in.", "")))</f>
        <v>Vul het blad in.</v>
      </c>
    </row>
    <row r="2" spans="1:76" s="33" customFormat="1" ht="9.6" customHeight="1" x14ac:dyDescent="0.3">
      <c r="B2" s="208" t="s">
        <v>383</v>
      </c>
      <c r="C2" s="208"/>
      <c r="D2" s="208"/>
      <c r="E2" s="208"/>
      <c r="F2" s="208"/>
      <c r="G2" s="208"/>
      <c r="H2" s="208"/>
      <c r="I2" s="208"/>
      <c r="J2" s="208"/>
      <c r="K2" s="207"/>
      <c r="L2" s="207"/>
      <c r="M2" s="112"/>
      <c r="N2" s="112"/>
      <c r="X2" s="27"/>
      <c r="Y2" s="157" t="s">
        <v>135</v>
      </c>
      <c r="Z2" s="74"/>
      <c r="AA2" s="74"/>
      <c r="AB2"/>
      <c r="AC2"/>
      <c r="AD2" s="158" t="s">
        <v>136</v>
      </c>
      <c r="AE2" s="27"/>
      <c r="AF2" s="27"/>
      <c r="AG2" s="27"/>
      <c r="AH2" s="27"/>
      <c r="AI2" s="27"/>
      <c r="AJ2" s="110"/>
      <c r="AK2" s="110"/>
      <c r="AL2" s="110"/>
      <c r="AM2" s="110"/>
      <c r="AN2" s="27"/>
      <c r="AR2" s="27"/>
      <c r="AS2" s="27"/>
      <c r="AT2" s="27"/>
      <c r="AU2" s="27"/>
      <c r="AV2" s="27"/>
      <c r="AW2" s="27"/>
      <c r="AX2" s="111"/>
    </row>
    <row r="3" spans="1:76" s="33" customFormat="1" ht="14.1" customHeight="1" x14ac:dyDescent="0.3">
      <c r="B3" s="208"/>
      <c r="C3" s="208"/>
      <c r="D3" s="208"/>
      <c r="E3" s="208"/>
      <c r="F3" s="208"/>
      <c r="G3" s="208"/>
      <c r="H3" s="208"/>
      <c r="I3" s="208"/>
      <c r="J3" s="208"/>
      <c r="L3" s="113"/>
      <c r="M3" s="145"/>
      <c r="N3" s="145"/>
      <c r="X3" s="27"/>
      <c r="Y3" s="114" t="s">
        <v>97</v>
      </c>
      <c r="Z3" s="114" t="s">
        <v>94</v>
      </c>
      <c r="AA3" s="189"/>
      <c r="AB3" s="114" t="s">
        <v>303</v>
      </c>
      <c r="AC3"/>
      <c r="AD3" s="114" t="s">
        <v>137</v>
      </c>
      <c r="AE3" s="27"/>
      <c r="AF3" s="114" t="s">
        <v>131</v>
      </c>
      <c r="AG3" s="27"/>
      <c r="AH3" s="27" t="s">
        <v>128</v>
      </c>
      <c r="AI3" s="27"/>
      <c r="AJ3" s="115" t="s">
        <v>20</v>
      </c>
      <c r="AK3" s="110"/>
      <c r="AL3" s="110" t="s">
        <v>180</v>
      </c>
      <c r="AM3" s="110"/>
      <c r="AN3" s="27" t="s">
        <v>130</v>
      </c>
      <c r="AP3" s="33" t="s">
        <v>404</v>
      </c>
      <c r="AR3" s="27"/>
      <c r="AS3" s="27"/>
      <c r="AT3" s="114" t="s">
        <v>14</v>
      </c>
      <c r="AU3" s="27"/>
      <c r="AV3" s="27"/>
      <c r="AW3" s="27"/>
      <c r="AX3" s="111"/>
    </row>
    <row r="4" spans="1:76" s="120" customFormat="1" ht="14.4" customHeight="1" x14ac:dyDescent="0.25">
      <c r="A4" s="81"/>
      <c r="B4" s="116" t="s">
        <v>44</v>
      </c>
      <c r="C4" s="116"/>
      <c r="D4" s="116"/>
      <c r="E4" s="116"/>
      <c r="F4" s="116"/>
      <c r="G4" s="116"/>
      <c r="H4" s="116"/>
      <c r="I4" s="116"/>
      <c r="J4" s="116"/>
      <c r="K4" s="81"/>
      <c r="L4" s="116" t="s">
        <v>0</v>
      </c>
      <c r="M4" s="117" t="s">
        <v>388</v>
      </c>
      <c r="N4" s="117" t="s">
        <v>89</v>
      </c>
      <c r="O4" s="81"/>
      <c r="P4" s="81"/>
      <c r="Q4" s="81"/>
      <c r="R4" s="81"/>
      <c r="S4" s="81"/>
      <c r="T4" s="81"/>
      <c r="U4" s="81"/>
      <c r="V4" s="81"/>
      <c r="W4" s="81"/>
      <c r="X4" s="47" t="s">
        <v>21</v>
      </c>
      <c r="Y4" s="96" t="str">
        <f>"""+"" én ""-"""</f>
        <v>"+" én "-"</v>
      </c>
      <c r="Z4" s="96" t="str">
        <f>SUBSTITUTE(ADDRESS(1, COLUMN(M4), 4, 1), "1", "")</f>
        <v>M</v>
      </c>
      <c r="AA4" s="191" t="str">
        <f>SUBSTITUTE(ADDRESS(1, COLUMN(N4), 4, 1), "1", "")</f>
        <v>N</v>
      </c>
      <c r="AB4" s="173" t="str">
        <f>SUBSTITUTE(ADDRESS(1, COLUMN(M4), 4, 1), "1", "")</f>
        <v>M</v>
      </c>
      <c r="AC4" s="159" t="str">
        <f>SUBSTITUTE(ADDRESS(1, COLUMN(N4), 4, 1), "1", "")</f>
        <v>N</v>
      </c>
      <c r="AD4" s="96" t="s">
        <v>1</v>
      </c>
      <c r="AE4" s="47" t="s">
        <v>2</v>
      </c>
      <c r="AF4" s="85" t="str">
        <f>SUBSTITUTE(ADDRESS(1, COLUMN(M4), 4, 1), "1", "")</f>
        <v>M</v>
      </c>
      <c r="AG4" s="48" t="str">
        <f>SUBSTITUTE(ADDRESS(1, COLUMN(N4), 4, 1), "1", "")</f>
        <v>N</v>
      </c>
      <c r="AH4" s="94" t="str">
        <f>SUBSTITUTE(ADDRESS(1, COLUMN(M4), 4, 1), "1", "")</f>
        <v>M</v>
      </c>
      <c r="AI4" s="48" t="str">
        <f>SUBSTITUTE(ADDRESS(1, COLUMN(N4), 4, 1), "1", "")</f>
        <v>N</v>
      </c>
      <c r="AJ4" s="86" t="str">
        <f>SUBSTITUTE(ADDRESS(1, COLUMN(M4), 4, 1), "1", "")</f>
        <v>M</v>
      </c>
      <c r="AK4" s="49" t="str">
        <f>SUBSTITUTE(ADDRESS(1, COLUMN(N4), 4, 1), "1", "")</f>
        <v>N</v>
      </c>
      <c r="AL4" s="88" t="str">
        <f>SUBSTITUTE(ADDRESS(1, COLUMN(M4), 4, 1), "1", "")</f>
        <v>M</v>
      </c>
      <c r="AM4" s="49" t="str">
        <f>SUBSTITUTE(ADDRESS(1, COLUMN(N4), 4, 1), "1", "")</f>
        <v>N</v>
      </c>
      <c r="AN4" s="90" t="str">
        <f>SUBSTITUTE(ADDRESS(1, COLUMN(M4), 4, 1), "1", "")</f>
        <v>M</v>
      </c>
      <c r="AO4" s="47" t="str">
        <f>SUBSTITUTE(ADDRESS(1, COLUMN(N4), 4, 1), "1", "")</f>
        <v>N</v>
      </c>
      <c r="AP4" s="90" t="str">
        <f>SUBSTITUTE(ADDRESS(1, COLUMN(M4), 4, 1), "1", "")</f>
        <v>M</v>
      </c>
      <c r="AQ4" s="47" t="str">
        <f>SUBSTITUTE(ADDRESS(1, COLUMN(N4), 4, 1), "1", "")</f>
        <v>N</v>
      </c>
      <c r="AR4" s="90" t="s">
        <v>42</v>
      </c>
      <c r="AS4" s="92" t="s">
        <v>32</v>
      </c>
      <c r="AT4" s="96" t="str">
        <f>SUBSTITUTE(ADDRESS(1, COLUMN(M4), 4, 1), "1", "")</f>
        <v>M</v>
      </c>
      <c r="AU4" s="47" t="str">
        <f>SUBSTITUTE(ADDRESS(1, COLUMN(N4), 4, 1), "1", "")</f>
        <v>N</v>
      </c>
      <c r="AV4" s="118" t="s">
        <v>33</v>
      </c>
      <c r="AW4" s="47" t="s">
        <v>181</v>
      </c>
      <c r="AX4" s="119"/>
      <c r="BX4" s="107" t="s">
        <v>144</v>
      </c>
    </row>
    <row r="5" spans="1:76" s="29" customFormat="1" ht="14.4" customHeight="1" x14ac:dyDescent="0.3">
      <c r="A5" s="82" t="str">
        <f ca="1">IF(AS5&lt;&gt;"", "✘", "")</f>
        <v/>
      </c>
      <c r="B5" s="121"/>
      <c r="C5" s="121" t="s">
        <v>182</v>
      </c>
      <c r="D5" s="121"/>
      <c r="E5" s="121"/>
      <c r="F5" s="121"/>
      <c r="G5" s="121"/>
      <c r="H5" s="121"/>
      <c r="I5" s="121"/>
      <c r="J5" s="121"/>
      <c r="K5" s="32"/>
      <c r="L5" s="122" t="s">
        <v>183</v>
      </c>
      <c r="M5" s="146">
        <f>SUM(M6:M7,M26)</f>
        <v>0</v>
      </c>
      <c r="N5" s="123">
        <f>SUM(N6:N7,N26)</f>
        <v>0</v>
      </c>
      <c r="O5" s="32"/>
      <c r="P5" s="32"/>
      <c r="Q5" s="32"/>
      <c r="R5" s="32"/>
      <c r="S5" s="32"/>
      <c r="T5" s="32"/>
      <c r="X5" s="29">
        <v>5</v>
      </c>
      <c r="Y5" s="171"/>
      <c r="Z5" s="171"/>
      <c r="AA5" s="194"/>
      <c r="AB5" s="83" t="str">
        <f>IF(M5&lt;&gt;M54, "| Veld '"&amp;AJ$4&amp;ROW()&amp;"': Activa niet gelijk aan passiva.  ", "")</f>
        <v/>
      </c>
      <c r="AC5" t="str">
        <f>IF(N5&lt;&gt;N54, "| Veld '"&amp;AK$4&amp;ROW()&amp;"': Activa niet gelijk aan passiva.  ", "")</f>
        <v/>
      </c>
      <c r="AD5" s="97">
        <f>IF(C5&lt;&gt;"",1,IF(D5&lt;&gt;"",2,IF(E5&lt;&gt;"",3,IF(F5&lt;&gt;"",4,IF(G5&lt;&gt;"",5,IF(H5&lt;&gt;"",6,IF(I5&lt;&gt;"",7,IF(J5&lt;&gt;"",8))))))))</f>
        <v>1</v>
      </c>
      <c r="AE5" s="29">
        <f>IF($AD6&gt;$AD5, IFERROR(MATCH($AD5, $AD6:$AD$100, 0)-1, ROW($AD$100)-ROW()), "")</f>
        <v>48</v>
      </c>
      <c r="AF5" s="97">
        <f ca="1">IF($AE5&lt;&gt;"", SUMIF(OFFSET($AD5, 1, 0, $AE5), $AD5+1, OFFSET(M5, 1, 0, $AE5)), M5)</f>
        <v>0</v>
      </c>
      <c r="AG5" s="29">
        <f ca="1">IF($AE5&lt;&gt;"", SUMIF(OFFSET($AD5, 1, 0, $AE5), $AD5+1, OFFSET(N5, 1, 0, $AE5)), N5)</f>
        <v>0</v>
      </c>
      <c r="AH5" s="91">
        <f ca="1">IF(AF5&lt;&gt;0, AF5, M5)</f>
        <v>0</v>
      </c>
      <c r="AI5" s="29">
        <f ca="1">IF(AG5&lt;&gt;0, AG5, N5)</f>
        <v>0</v>
      </c>
      <c r="AJ5" s="87" t="str">
        <f t="shared" ref="AJ5:AJ36" ca="1" si="0">IF(ISTEXT(M5), IFERROR(IF(SEARCH(".", M5)&lt;&gt;0, "| Veld '"&amp;AJ$4&amp;ROW()&amp;"': "&amp;Fout_punt), "| Veld '"&amp;AJ$4&amp;ROW()&amp;"': "&amp;Fout_geen_getal), IF(M5&lt;&gt;AH5, "| Veld '"&amp;AJ$4&amp;ROW()&amp;"': "&amp;Fout_som&amp;TEXT(AH5,"#.##0,00 €")&amp;"  ", IF($Y5&lt;&gt;1, IF(M5&lt;0, "| Veld '"&amp;AJ$4&amp;ROW()&amp;"': "&amp;Fout_negatief, ""), "")))</f>
        <v/>
      </c>
      <c r="AK5" s="32" t="str">
        <f t="shared" ref="AK5:AK36" ca="1" si="1">IF(ISTEXT(N5), IFERROR(IF(SEARCH(".", N5)&lt;&gt;0, "| Veld '"&amp;AK$4&amp;ROW()&amp;"': "&amp;Fout_punt), "| Veld '"&amp;AK$4&amp;ROW()&amp;"': "&amp;Fout_geen_getal), IF(N5&lt;&gt;AI5, "| Veld '"&amp;AK$4&amp;ROW()&amp;"': "&amp;Fout_som&amp;TEXT(AI5,"#.##0,00 €")&amp;"  ", IF($Y5&lt;&gt;1, IF(N5&lt;0, "| Veld '"&amp;AK$4&amp;ROW()&amp;"': "&amp;Fout_negatief, ""), "")))</f>
        <v/>
      </c>
      <c r="AL5" s="89" t="str">
        <f t="shared" ref="AL5:AM5" ca="1" si="2">IF(AJ5&lt;&gt;"", ROW(), "")</f>
        <v/>
      </c>
      <c r="AM5" s="32" t="str">
        <f t="shared" ca="1" si="2"/>
        <v/>
      </c>
      <c r="AN5" s="91" t="str">
        <f ca="1">IF(AF5&lt;&gt;AH5, "| "&amp;AN$4&amp;ROW()&amp;": "&amp;Info_lege_velden, "")</f>
        <v/>
      </c>
      <c r="AO5" s="29" t="str">
        <f ca="1">IF(AG5&lt;&gt;AI5, "| "&amp;AO$4&amp;ROW()&amp;": "&amp;Info_lege_velden, "")</f>
        <v/>
      </c>
      <c r="AP5" s="91" t="str">
        <f>IF(Z5&lt;&gt;0, "| Veld '"&amp;AP$4&amp;ROW()&amp;"': Dit veld is verplicht.  ", "")</f>
        <v/>
      </c>
      <c r="AQ5" s="29" t="str">
        <f>IF(AA5&lt;&gt;0, "| Veld '"&amp;AQ$4&amp;ROW()&amp;"': Dit veld is verplicht.  ", "")</f>
        <v/>
      </c>
      <c r="AR5" s="91" t="str">
        <f t="shared" ref="AR5:AR99" si="3">IF(ROW()&lt;&gt;$X5, ROW(), "")</f>
        <v/>
      </c>
      <c r="AS5" s="93" t="str">
        <f ca="1">AJ5&amp;AN5&amp;AB5&amp;AP5&amp;AK5&amp;AO5&amp;AC5&amp;AQ5</f>
        <v/>
      </c>
      <c r="AT5" s="125" t="str">
        <f t="shared" ref="AT5" ca="1" si="4">IF($AE5&lt;&gt;"", IF(SUMIF(OFFSET($AD5, 1, 0, $AE5), "&gt;"&amp;$AD5, OFFSET(AL5, 1, 0, $AE5))&lt;&gt;0, IFERROR( "| "&amp;AT$4&amp;ROW()&amp;": "&amp;Waarschuwing_1&amp;_xlfn.TEXTJOIN(" &amp; ", TRUE, OFFSET(AL5,1,0,$AE5))&amp;Waarschuwing_2, "| "&amp;AT$4&amp;ROW()&amp;": "&amp;Waarschuwing_legacy), ""), "")</f>
        <v/>
      </c>
      <c r="AU5" s="126" t="str">
        <f t="shared" ref="AU5" ca="1" si="5">IF($AE5&lt;&gt;"", IF(SUMIF(OFFSET($AD5, 1, 0, $AE5), "&gt;"&amp;$AD5, OFFSET(AM5, 1, 0, $AE5))&lt;&gt;0, IFERROR( "| "&amp;AU$4&amp;ROW()&amp;": "&amp;Waarschuwing_1&amp;_xlfn.TEXTJOIN(" &amp; ", TRUE, OFFSET(AM5,1,0,$AE5))&amp;Waarschuwing_2, "| "&amp;AU$4&amp;ROW()&amp;": "&amp;Waarschuwing_legacy), ""), "")</f>
        <v/>
      </c>
      <c r="AV5" s="127" t="str">
        <f ca="1">AT5&amp;AU5</f>
        <v/>
      </c>
      <c r="AX5" s="30" t="str">
        <f ca="1">IF($AS5&lt;&gt;"", $AS5, $AV5)</f>
        <v/>
      </c>
    </row>
    <row r="6" spans="1:76" s="29" customFormat="1" ht="14.4" customHeight="1" x14ac:dyDescent="0.3">
      <c r="A6" s="82" t="str">
        <f t="shared" ref="A6:A69" ca="1" si="6">IF(AS6&lt;&gt;"", "✘", "")</f>
        <v/>
      </c>
      <c r="B6" s="128"/>
      <c r="C6" s="128" t="s">
        <v>38</v>
      </c>
      <c r="D6" s="128" t="s">
        <v>184</v>
      </c>
      <c r="E6" s="128"/>
      <c r="F6" s="128"/>
      <c r="G6" s="128"/>
      <c r="H6" s="128"/>
      <c r="I6" s="128"/>
      <c r="J6" s="128"/>
      <c r="L6" s="129">
        <v>20</v>
      </c>
      <c r="M6" s="147"/>
      <c r="N6" s="130"/>
      <c r="X6" s="29">
        <v>6</v>
      </c>
      <c r="Y6" s="171"/>
      <c r="Z6" s="171"/>
      <c r="AA6" s="194"/>
      <c r="AB6" s="83"/>
      <c r="AC6"/>
      <c r="AD6" s="97">
        <f t="shared" ref="AD6:AD69" si="7">IF(C6&lt;&gt;"",1,IF(D6&lt;&gt;"",2,IF(E6&lt;&gt;"",3,IF(F6&lt;&gt;"",4,IF(G6&lt;&gt;"",5,IF(H6&lt;&gt;"",6,IF(I6&lt;&gt;"",7,IF(J6&lt;&gt;"",8))))))))</f>
        <v>2</v>
      </c>
      <c r="AE6" s="29" t="str">
        <f>IF($AD7&gt;$AD6, IFERROR(MATCH($AD6, $AD7:$AD$100, 0)-1, ROW($AD$100)-ROW()), "")</f>
        <v/>
      </c>
      <c r="AF6" s="97">
        <f t="shared" ref="AF6:AF69" ca="1" si="8">IF($AE6&lt;&gt;"", SUMIF(OFFSET($AD6, 1, 0, $AE6), $AD6+1, OFFSET(M6, 1, 0, $AE6)), M6)</f>
        <v>0</v>
      </c>
      <c r="AG6" s="29">
        <f t="shared" ref="AG6:AG69" ca="1" si="9">IF($AE6&lt;&gt;"", SUMIF(OFFSET($AD6, 1, 0, $AE6), $AD6+1, OFFSET(N6, 1, 0, $AE6)), N6)</f>
        <v>0</v>
      </c>
      <c r="AH6" s="91">
        <f t="shared" ref="AH6:AH69" ca="1" si="10">IF(AF6&lt;&gt;0, AF6, M6)</f>
        <v>0</v>
      </c>
      <c r="AI6" s="29">
        <f t="shared" ref="AI6:AI69" ca="1" si="11">IF(AG6&lt;&gt;0, AG6, N6)</f>
        <v>0</v>
      </c>
      <c r="AJ6" s="87" t="str">
        <f t="shared" ca="1" si="0"/>
        <v/>
      </c>
      <c r="AK6" s="32" t="str">
        <f t="shared" ca="1" si="1"/>
        <v/>
      </c>
      <c r="AL6" s="89" t="str">
        <f t="shared" ref="AL6:AL69" ca="1" si="12">IF(AJ6&lt;&gt;"", ROW(), "")</f>
        <v/>
      </c>
      <c r="AM6" s="32" t="str">
        <f t="shared" ref="AM6:AM69" ca="1" si="13">IF(AK6&lt;&gt;"", ROW(), "")</f>
        <v/>
      </c>
      <c r="AN6" s="91" t="str">
        <f t="shared" ref="AN6:AN69" ca="1" si="14">IF(AF6&lt;&gt;AH6, "| "&amp;AN$4&amp;ROW()&amp;": "&amp;Info_lege_velden, "")</f>
        <v/>
      </c>
      <c r="AO6" s="29" t="str">
        <f t="shared" ref="AO6:AO69" ca="1" si="15">IF(AG6&lt;&gt;AI6, "| "&amp;AO$4&amp;ROW()&amp;": "&amp;Info_lege_velden, "")</f>
        <v/>
      </c>
      <c r="AP6" s="91" t="str">
        <f t="shared" ref="AP6:AP69" si="16">IF(Z6&lt;&gt;0, "| Veld '"&amp;AP$4&amp;ROW()&amp;"': Dit veld is verplicht.  ", "")</f>
        <v/>
      </c>
      <c r="AQ6" s="29" t="str">
        <f t="shared" ref="AQ6:AQ69" si="17">IF(AA6&lt;&gt;0, "| Veld '"&amp;AQ$4&amp;ROW()&amp;"': Dit veld is verplicht.  ", "")</f>
        <v/>
      </c>
      <c r="AR6" s="91" t="str">
        <f t="shared" si="3"/>
        <v/>
      </c>
      <c r="AS6" s="93" t="str">
        <f t="shared" ref="AS6:AS69" ca="1" si="18">AJ6&amp;AN6&amp;AB6&amp;AP6&amp;AK6&amp;AO6&amp;AC6&amp;AQ6</f>
        <v/>
      </c>
      <c r="AT6" s="125" t="str">
        <f t="shared" ref="AT6:AT69" ca="1" si="19">IF($AE6&lt;&gt;"", IF(SUMIF(OFFSET($AD6, 1, 0, $AE6), "&gt;"&amp;$AD6, OFFSET(AL6, 1, 0, $AE6))&lt;&gt;0, IFERROR( "| "&amp;AT$4&amp;ROW()&amp;": "&amp;Waarschuwing_1&amp;_xlfn.TEXTJOIN(" &amp; ", TRUE, OFFSET(AL6,1,0,$AE6))&amp;Waarschuwing_2, "| "&amp;AT$4&amp;ROW()&amp;": "&amp;Waarschuwing_legacy), ""), "")</f>
        <v/>
      </c>
      <c r="AU6" s="126" t="str">
        <f t="shared" ref="AU6:AU69" ca="1" si="20">IF($AE6&lt;&gt;"", IF(SUMIF(OFFSET($AD6, 1, 0, $AE6), "&gt;"&amp;$AD6, OFFSET(AM6, 1, 0, $AE6))&lt;&gt;0, IFERROR( "| "&amp;AU$4&amp;ROW()&amp;": "&amp;Waarschuwing_1&amp;_xlfn.TEXTJOIN(" &amp; ", TRUE, OFFSET(AM6,1,0,$AE6))&amp;Waarschuwing_2, "| "&amp;AU$4&amp;ROW()&amp;": "&amp;Waarschuwing_legacy), ""), "")</f>
        <v/>
      </c>
      <c r="AV6" s="127" t="str">
        <f t="shared" ref="AV6:AV69" ca="1" si="21">AT6&amp;AU6</f>
        <v/>
      </c>
      <c r="AX6" s="30" t="str">
        <f t="shared" ref="AX6:AX69" ca="1" si="22">IF($AS6&lt;&gt;"", $AS6, $AV6)</f>
        <v/>
      </c>
    </row>
    <row r="7" spans="1:76" s="29" customFormat="1" ht="14.4" customHeight="1" x14ac:dyDescent="0.3">
      <c r="A7" s="82" t="str">
        <f t="shared" ca="1" si="6"/>
        <v/>
      </c>
      <c r="B7" s="128"/>
      <c r="C7" s="128" t="s">
        <v>38</v>
      </c>
      <c r="D7" s="29" t="s">
        <v>185</v>
      </c>
      <c r="E7" s="131"/>
      <c r="F7" s="131"/>
      <c r="G7" s="131"/>
      <c r="H7" s="131"/>
      <c r="I7" s="131"/>
      <c r="J7" s="131"/>
      <c r="K7" s="131"/>
      <c r="L7" s="129" t="s">
        <v>186</v>
      </c>
      <c r="M7" s="148">
        <f>SUM(M8:M9,M16)</f>
        <v>0</v>
      </c>
      <c r="N7" s="132">
        <f>SUM(N8:N9,N16)</f>
        <v>0</v>
      </c>
      <c r="X7" s="29">
        <v>7</v>
      </c>
      <c r="Y7" s="171"/>
      <c r="Z7" s="171"/>
      <c r="AA7" s="194"/>
      <c r="AB7" s="83"/>
      <c r="AC7"/>
      <c r="AD7" s="97">
        <f t="shared" si="7"/>
        <v>2</v>
      </c>
      <c r="AE7" s="29">
        <f>IF($AD8&gt;$AD7, IFERROR(MATCH($AD7, $AD8:$AD$100, 0)-1, ROW($AD$100)-ROW()), "")</f>
        <v>18</v>
      </c>
      <c r="AF7" s="97">
        <f t="shared" ca="1" si="8"/>
        <v>0</v>
      </c>
      <c r="AG7" s="29">
        <f t="shared" ca="1" si="9"/>
        <v>0</v>
      </c>
      <c r="AH7" s="91">
        <f t="shared" ca="1" si="10"/>
        <v>0</v>
      </c>
      <c r="AI7" s="29">
        <f t="shared" ca="1" si="11"/>
        <v>0</v>
      </c>
      <c r="AJ7" s="87" t="str">
        <f t="shared" ca="1" si="0"/>
        <v/>
      </c>
      <c r="AK7" s="32" t="str">
        <f t="shared" ca="1" si="1"/>
        <v/>
      </c>
      <c r="AL7" s="89" t="str">
        <f t="shared" ca="1" si="12"/>
        <v/>
      </c>
      <c r="AM7" s="32" t="str">
        <f t="shared" ca="1" si="13"/>
        <v/>
      </c>
      <c r="AN7" s="91" t="str">
        <f t="shared" ca="1" si="14"/>
        <v/>
      </c>
      <c r="AO7" s="29" t="str">
        <f t="shared" ca="1" si="15"/>
        <v/>
      </c>
      <c r="AP7" s="91" t="str">
        <f t="shared" si="16"/>
        <v/>
      </c>
      <c r="AQ7" s="29" t="str">
        <f t="shared" si="17"/>
        <v/>
      </c>
      <c r="AR7" s="91" t="str">
        <f t="shared" si="3"/>
        <v/>
      </c>
      <c r="AS7" s="93" t="str">
        <f t="shared" ca="1" si="18"/>
        <v/>
      </c>
      <c r="AT7" s="125" t="str">
        <f t="shared" ca="1" si="19"/>
        <v/>
      </c>
      <c r="AU7" s="126" t="str">
        <f t="shared" ca="1" si="20"/>
        <v/>
      </c>
      <c r="AV7" s="127" t="str">
        <f t="shared" ca="1" si="21"/>
        <v/>
      </c>
      <c r="AX7" s="30" t="str">
        <f t="shared" ca="1" si="22"/>
        <v/>
      </c>
    </row>
    <row r="8" spans="1:76" s="29" customFormat="1" ht="14.4" customHeight="1" x14ac:dyDescent="0.3">
      <c r="A8" s="82" t="str">
        <f t="shared" ca="1" si="6"/>
        <v/>
      </c>
      <c r="B8" s="128"/>
      <c r="C8" s="128" t="s">
        <v>38</v>
      </c>
      <c r="D8" s="128" t="s">
        <v>38</v>
      </c>
      <c r="E8" s="128" t="s">
        <v>187</v>
      </c>
      <c r="F8" s="128"/>
      <c r="G8" s="128"/>
      <c r="H8" s="128"/>
      <c r="I8" s="128"/>
      <c r="J8" s="128"/>
      <c r="L8" s="129">
        <v>21</v>
      </c>
      <c r="M8" s="147"/>
      <c r="N8" s="130"/>
      <c r="X8" s="29">
        <v>8</v>
      </c>
      <c r="Y8" s="171"/>
      <c r="Z8" s="171"/>
      <c r="AA8" s="194"/>
      <c r="AB8" s="83"/>
      <c r="AC8"/>
      <c r="AD8" s="97">
        <f t="shared" si="7"/>
        <v>3</v>
      </c>
      <c r="AE8" s="29" t="str">
        <f>IF($AD9&gt;$AD8, IFERROR(MATCH($AD8, $AD9:$AD$100, 0)-1, ROW($AD$100)-ROW()), "")</f>
        <v/>
      </c>
      <c r="AF8" s="97">
        <f t="shared" ca="1" si="8"/>
        <v>0</v>
      </c>
      <c r="AG8" s="29">
        <f t="shared" ca="1" si="9"/>
        <v>0</v>
      </c>
      <c r="AH8" s="91">
        <f t="shared" ca="1" si="10"/>
        <v>0</v>
      </c>
      <c r="AI8" s="29">
        <f t="shared" ca="1" si="11"/>
        <v>0</v>
      </c>
      <c r="AJ8" s="87" t="str">
        <f t="shared" ca="1" si="0"/>
        <v/>
      </c>
      <c r="AK8" s="32" t="str">
        <f t="shared" ca="1" si="1"/>
        <v/>
      </c>
      <c r="AL8" s="89" t="str">
        <f t="shared" ca="1" si="12"/>
        <v/>
      </c>
      <c r="AM8" s="32" t="str">
        <f t="shared" ca="1" si="13"/>
        <v/>
      </c>
      <c r="AN8" s="91" t="str">
        <f t="shared" ca="1" si="14"/>
        <v/>
      </c>
      <c r="AO8" s="29" t="str">
        <f t="shared" ca="1" si="15"/>
        <v/>
      </c>
      <c r="AP8" s="91" t="str">
        <f t="shared" si="16"/>
        <v/>
      </c>
      <c r="AQ8" s="29" t="str">
        <f t="shared" si="17"/>
        <v/>
      </c>
      <c r="AR8" s="91" t="str">
        <f t="shared" si="3"/>
        <v/>
      </c>
      <c r="AS8" s="93" t="str">
        <f t="shared" ca="1" si="18"/>
        <v/>
      </c>
      <c r="AT8" s="125" t="str">
        <f t="shared" ca="1" si="19"/>
        <v/>
      </c>
      <c r="AU8" s="126" t="str">
        <f t="shared" ca="1" si="20"/>
        <v/>
      </c>
      <c r="AV8" s="127" t="str">
        <f t="shared" ca="1" si="21"/>
        <v/>
      </c>
      <c r="AX8" s="30" t="str">
        <f t="shared" ca="1" si="22"/>
        <v/>
      </c>
    </row>
    <row r="9" spans="1:76" s="29" customFormat="1" ht="14.4" customHeight="1" x14ac:dyDescent="0.3">
      <c r="A9" s="82" t="str">
        <f t="shared" ca="1" si="6"/>
        <v/>
      </c>
      <c r="B9" s="128"/>
      <c r="C9" s="128" t="s">
        <v>38</v>
      </c>
      <c r="D9" s="128" t="s">
        <v>38</v>
      </c>
      <c r="E9" s="128" t="s">
        <v>188</v>
      </c>
      <c r="F9" s="128"/>
      <c r="G9" s="128"/>
      <c r="H9" s="128"/>
      <c r="I9" s="128"/>
      <c r="J9" s="128"/>
      <c r="L9" s="129" t="s">
        <v>189</v>
      </c>
      <c r="M9" s="147">
        <f>SUM(M10:M15)</f>
        <v>0</v>
      </c>
      <c r="N9" s="130">
        <f>SUM(N10:N15)</f>
        <v>0</v>
      </c>
      <c r="X9" s="29">
        <v>9</v>
      </c>
      <c r="Y9" s="171"/>
      <c r="Z9" s="171"/>
      <c r="AA9" s="194"/>
      <c r="AB9" s="83"/>
      <c r="AC9"/>
      <c r="AD9" s="97">
        <f t="shared" si="7"/>
        <v>3</v>
      </c>
      <c r="AE9" s="29">
        <f>IF($AD10&gt;$AD9, IFERROR(MATCH($AD9, $AD10:$AD$100, 0)-1, ROW($AD$100)-ROW()), "")</f>
        <v>6</v>
      </c>
      <c r="AF9" s="97">
        <f t="shared" ca="1" si="8"/>
        <v>0</v>
      </c>
      <c r="AG9" s="29">
        <f t="shared" ca="1" si="9"/>
        <v>0</v>
      </c>
      <c r="AH9" s="91">
        <f t="shared" ca="1" si="10"/>
        <v>0</v>
      </c>
      <c r="AI9" s="29">
        <f t="shared" ca="1" si="11"/>
        <v>0</v>
      </c>
      <c r="AJ9" s="87" t="str">
        <f t="shared" ca="1" si="0"/>
        <v/>
      </c>
      <c r="AK9" s="32" t="str">
        <f t="shared" ca="1" si="1"/>
        <v/>
      </c>
      <c r="AL9" s="89" t="str">
        <f t="shared" ca="1" si="12"/>
        <v/>
      </c>
      <c r="AM9" s="32" t="str">
        <f t="shared" ca="1" si="13"/>
        <v/>
      </c>
      <c r="AN9" s="91" t="str">
        <f t="shared" ca="1" si="14"/>
        <v/>
      </c>
      <c r="AO9" s="29" t="str">
        <f t="shared" ca="1" si="15"/>
        <v/>
      </c>
      <c r="AP9" s="91" t="str">
        <f t="shared" si="16"/>
        <v/>
      </c>
      <c r="AQ9" s="29" t="str">
        <f t="shared" si="17"/>
        <v/>
      </c>
      <c r="AR9" s="91" t="str">
        <f t="shared" si="3"/>
        <v/>
      </c>
      <c r="AS9" s="93" t="str">
        <f t="shared" ca="1" si="18"/>
        <v/>
      </c>
      <c r="AT9" s="125" t="str">
        <f t="shared" ca="1" si="19"/>
        <v/>
      </c>
      <c r="AU9" s="126" t="str">
        <f t="shared" ca="1" si="20"/>
        <v/>
      </c>
      <c r="AV9" s="127" t="str">
        <f t="shared" ca="1" si="21"/>
        <v/>
      </c>
      <c r="AX9" s="30" t="str">
        <f t="shared" ca="1" si="22"/>
        <v/>
      </c>
    </row>
    <row r="10" spans="1:76" s="29" customFormat="1" ht="14.4" customHeight="1" x14ac:dyDescent="0.3">
      <c r="A10" s="82" t="str">
        <f t="shared" ca="1" si="6"/>
        <v/>
      </c>
      <c r="B10" s="128"/>
      <c r="C10" s="128" t="s">
        <v>38</v>
      </c>
      <c r="D10" s="128" t="s">
        <v>38</v>
      </c>
      <c r="E10" s="128" t="s">
        <v>38</v>
      </c>
      <c r="F10" s="128" t="s">
        <v>190</v>
      </c>
      <c r="G10" s="128"/>
      <c r="H10" s="128"/>
      <c r="I10" s="128"/>
      <c r="J10" s="128"/>
      <c r="L10" s="129">
        <v>22</v>
      </c>
      <c r="M10" s="147"/>
      <c r="N10" s="130"/>
      <c r="X10" s="29">
        <v>10</v>
      </c>
      <c r="Y10" s="171"/>
      <c r="Z10" s="171"/>
      <c r="AA10" s="194"/>
      <c r="AB10" s="83"/>
      <c r="AC10"/>
      <c r="AD10" s="97">
        <f t="shared" si="7"/>
        <v>4</v>
      </c>
      <c r="AE10" s="29" t="str">
        <f>IF($AD11&gt;$AD10, IFERROR(MATCH($AD10, $AD11:$AD$100, 0)-1, ROW($AD$100)-ROW()), "")</f>
        <v/>
      </c>
      <c r="AF10" s="97">
        <f t="shared" ca="1" si="8"/>
        <v>0</v>
      </c>
      <c r="AG10" s="29">
        <f t="shared" ca="1" si="9"/>
        <v>0</v>
      </c>
      <c r="AH10" s="91">
        <f t="shared" ca="1" si="10"/>
        <v>0</v>
      </c>
      <c r="AI10" s="29">
        <f t="shared" ca="1" si="11"/>
        <v>0</v>
      </c>
      <c r="AJ10" s="87" t="str">
        <f t="shared" ca="1" si="0"/>
        <v/>
      </c>
      <c r="AK10" s="32" t="str">
        <f t="shared" ca="1" si="1"/>
        <v/>
      </c>
      <c r="AL10" s="89" t="str">
        <f t="shared" ca="1" si="12"/>
        <v/>
      </c>
      <c r="AM10" s="32" t="str">
        <f t="shared" ca="1" si="13"/>
        <v/>
      </c>
      <c r="AN10" s="91" t="str">
        <f t="shared" ca="1" si="14"/>
        <v/>
      </c>
      <c r="AO10" s="29" t="str">
        <f t="shared" ca="1" si="15"/>
        <v/>
      </c>
      <c r="AP10" s="91" t="str">
        <f t="shared" si="16"/>
        <v/>
      </c>
      <c r="AQ10" s="29" t="str">
        <f t="shared" si="17"/>
        <v/>
      </c>
      <c r="AR10" s="91" t="str">
        <f t="shared" si="3"/>
        <v/>
      </c>
      <c r="AS10" s="93" t="str">
        <f t="shared" ca="1" si="18"/>
        <v/>
      </c>
      <c r="AT10" s="125" t="str">
        <f t="shared" ca="1" si="19"/>
        <v/>
      </c>
      <c r="AU10" s="126" t="str">
        <f t="shared" ca="1" si="20"/>
        <v/>
      </c>
      <c r="AV10" s="127" t="str">
        <f t="shared" ca="1" si="21"/>
        <v/>
      </c>
      <c r="AX10" s="30" t="str">
        <f t="shared" ca="1" si="22"/>
        <v/>
      </c>
    </row>
    <row r="11" spans="1:76" s="29" customFormat="1" ht="14.4" customHeight="1" x14ac:dyDescent="0.3">
      <c r="A11" s="82" t="str">
        <f t="shared" ca="1" si="6"/>
        <v/>
      </c>
      <c r="B11" s="128"/>
      <c r="C11" s="128" t="s">
        <v>38</v>
      </c>
      <c r="D11" s="128" t="s">
        <v>38</v>
      </c>
      <c r="E11" s="128" t="s">
        <v>38</v>
      </c>
      <c r="F11" s="128" t="s">
        <v>191</v>
      </c>
      <c r="G11" s="128"/>
      <c r="H11" s="128"/>
      <c r="I11" s="128"/>
      <c r="J11" s="128"/>
      <c r="L11" s="129">
        <v>23</v>
      </c>
      <c r="M11" s="147"/>
      <c r="N11" s="130"/>
      <c r="X11" s="29">
        <v>11</v>
      </c>
      <c r="Y11" s="171"/>
      <c r="Z11" s="171"/>
      <c r="AA11" s="194"/>
      <c r="AB11" s="83"/>
      <c r="AC11"/>
      <c r="AD11" s="97">
        <f t="shared" si="7"/>
        <v>4</v>
      </c>
      <c r="AE11" s="29" t="str">
        <f>IF($AD12&gt;$AD11, IFERROR(MATCH($AD11, $AD12:$AD$100, 0)-1, ROW($AD$100)-ROW()), "")</f>
        <v/>
      </c>
      <c r="AF11" s="97">
        <f t="shared" ca="1" si="8"/>
        <v>0</v>
      </c>
      <c r="AG11" s="29">
        <f t="shared" ca="1" si="9"/>
        <v>0</v>
      </c>
      <c r="AH11" s="91">
        <f t="shared" ca="1" si="10"/>
        <v>0</v>
      </c>
      <c r="AI11" s="29">
        <f t="shared" ca="1" si="11"/>
        <v>0</v>
      </c>
      <c r="AJ11" s="87" t="str">
        <f t="shared" ca="1" si="0"/>
        <v/>
      </c>
      <c r="AK11" s="32" t="str">
        <f t="shared" ca="1" si="1"/>
        <v/>
      </c>
      <c r="AL11" s="89" t="str">
        <f t="shared" ca="1" si="12"/>
        <v/>
      </c>
      <c r="AM11" s="32" t="str">
        <f t="shared" ca="1" si="13"/>
        <v/>
      </c>
      <c r="AN11" s="91" t="str">
        <f t="shared" ca="1" si="14"/>
        <v/>
      </c>
      <c r="AO11" s="29" t="str">
        <f t="shared" ca="1" si="15"/>
        <v/>
      </c>
      <c r="AP11" s="91" t="str">
        <f t="shared" si="16"/>
        <v/>
      </c>
      <c r="AQ11" s="29" t="str">
        <f t="shared" si="17"/>
        <v/>
      </c>
      <c r="AR11" s="91" t="str">
        <f t="shared" si="3"/>
        <v/>
      </c>
      <c r="AS11" s="93" t="str">
        <f t="shared" ca="1" si="18"/>
        <v/>
      </c>
      <c r="AT11" s="125" t="str">
        <f t="shared" ca="1" si="19"/>
        <v/>
      </c>
      <c r="AU11" s="126" t="str">
        <f t="shared" ca="1" si="20"/>
        <v/>
      </c>
      <c r="AV11" s="127" t="str">
        <f t="shared" ca="1" si="21"/>
        <v/>
      </c>
      <c r="AX11" s="30" t="str">
        <f t="shared" ca="1" si="22"/>
        <v/>
      </c>
    </row>
    <row r="12" spans="1:76" s="29" customFormat="1" ht="14.4" customHeight="1" x14ac:dyDescent="0.3">
      <c r="A12" s="82" t="str">
        <f t="shared" ca="1" si="6"/>
        <v/>
      </c>
      <c r="B12" s="128"/>
      <c r="C12" s="128" t="s">
        <v>38</v>
      </c>
      <c r="D12" s="29" t="s">
        <v>38</v>
      </c>
      <c r="E12" s="29" t="s">
        <v>38</v>
      </c>
      <c r="F12" s="29" t="s">
        <v>192</v>
      </c>
      <c r="L12" s="129">
        <v>24</v>
      </c>
      <c r="M12" s="147"/>
      <c r="N12" s="130"/>
      <c r="X12" s="29">
        <v>12</v>
      </c>
      <c r="Y12" s="171"/>
      <c r="Z12" s="171"/>
      <c r="AA12" s="194"/>
      <c r="AB12" s="83"/>
      <c r="AC12"/>
      <c r="AD12" s="97">
        <f t="shared" si="7"/>
        <v>4</v>
      </c>
      <c r="AE12" s="29" t="str">
        <f>IF($AD13&gt;$AD12, IFERROR(MATCH($AD12, $AD13:$AD$100, 0)-1, ROW($AD$100)-ROW()), "")</f>
        <v/>
      </c>
      <c r="AF12" s="97">
        <f t="shared" ca="1" si="8"/>
        <v>0</v>
      </c>
      <c r="AG12" s="29">
        <f t="shared" ca="1" si="9"/>
        <v>0</v>
      </c>
      <c r="AH12" s="91">
        <f t="shared" ca="1" si="10"/>
        <v>0</v>
      </c>
      <c r="AI12" s="29">
        <f t="shared" ca="1" si="11"/>
        <v>0</v>
      </c>
      <c r="AJ12" s="87" t="str">
        <f t="shared" ca="1" si="0"/>
        <v/>
      </c>
      <c r="AK12" s="32" t="str">
        <f t="shared" ca="1" si="1"/>
        <v/>
      </c>
      <c r="AL12" s="89" t="str">
        <f t="shared" ca="1" si="12"/>
        <v/>
      </c>
      <c r="AM12" s="32" t="str">
        <f t="shared" ca="1" si="13"/>
        <v/>
      </c>
      <c r="AN12" s="91" t="str">
        <f t="shared" ca="1" si="14"/>
        <v/>
      </c>
      <c r="AO12" s="29" t="str">
        <f t="shared" ca="1" si="15"/>
        <v/>
      </c>
      <c r="AP12" s="91" t="str">
        <f t="shared" si="16"/>
        <v/>
      </c>
      <c r="AQ12" s="29" t="str">
        <f t="shared" si="17"/>
        <v/>
      </c>
      <c r="AR12" s="91" t="str">
        <f t="shared" si="3"/>
        <v/>
      </c>
      <c r="AS12" s="93" t="str">
        <f t="shared" ca="1" si="18"/>
        <v/>
      </c>
      <c r="AT12" s="125" t="str">
        <f t="shared" ca="1" si="19"/>
        <v/>
      </c>
      <c r="AU12" s="126" t="str">
        <f t="shared" ca="1" si="20"/>
        <v/>
      </c>
      <c r="AV12" s="127" t="str">
        <f t="shared" ca="1" si="21"/>
        <v/>
      </c>
      <c r="AX12" s="30" t="str">
        <f t="shared" ca="1" si="22"/>
        <v/>
      </c>
    </row>
    <row r="13" spans="1:76" s="29" customFormat="1" ht="14.4" customHeight="1" x14ac:dyDescent="0.3">
      <c r="A13" s="82" t="str">
        <f t="shared" ca="1" si="6"/>
        <v/>
      </c>
      <c r="B13" s="128"/>
      <c r="C13" s="128" t="s">
        <v>38</v>
      </c>
      <c r="D13" s="29" t="s">
        <v>38</v>
      </c>
      <c r="E13" s="29" t="s">
        <v>38</v>
      </c>
      <c r="F13" s="29" t="s">
        <v>193</v>
      </c>
      <c r="L13" s="129">
        <v>25</v>
      </c>
      <c r="M13" s="147"/>
      <c r="N13" s="130"/>
      <c r="X13" s="29">
        <v>13</v>
      </c>
      <c r="Y13" s="171"/>
      <c r="Z13" s="171"/>
      <c r="AA13" s="194"/>
      <c r="AB13" s="83"/>
      <c r="AC13"/>
      <c r="AD13" s="97">
        <f t="shared" si="7"/>
        <v>4</v>
      </c>
      <c r="AE13" s="29" t="str">
        <f>IF($AD14&gt;$AD13, IFERROR(MATCH($AD13, $AD14:$AD$100, 0)-1, ROW($AD$100)-ROW()), "")</f>
        <v/>
      </c>
      <c r="AF13" s="97">
        <f t="shared" ca="1" si="8"/>
        <v>0</v>
      </c>
      <c r="AG13" s="29">
        <f t="shared" ca="1" si="9"/>
        <v>0</v>
      </c>
      <c r="AH13" s="91">
        <f t="shared" ca="1" si="10"/>
        <v>0</v>
      </c>
      <c r="AI13" s="29">
        <f t="shared" ca="1" si="11"/>
        <v>0</v>
      </c>
      <c r="AJ13" s="87" t="str">
        <f t="shared" ca="1" si="0"/>
        <v/>
      </c>
      <c r="AK13" s="32" t="str">
        <f t="shared" ca="1" si="1"/>
        <v/>
      </c>
      <c r="AL13" s="89" t="str">
        <f t="shared" ca="1" si="12"/>
        <v/>
      </c>
      <c r="AM13" s="32" t="str">
        <f t="shared" ca="1" si="13"/>
        <v/>
      </c>
      <c r="AN13" s="91" t="str">
        <f t="shared" ca="1" si="14"/>
        <v/>
      </c>
      <c r="AO13" s="29" t="str">
        <f t="shared" ca="1" si="15"/>
        <v/>
      </c>
      <c r="AP13" s="91" t="str">
        <f t="shared" si="16"/>
        <v/>
      </c>
      <c r="AQ13" s="29" t="str">
        <f t="shared" si="17"/>
        <v/>
      </c>
      <c r="AR13" s="91" t="str">
        <f t="shared" si="3"/>
        <v/>
      </c>
      <c r="AS13" s="93" t="str">
        <f t="shared" ca="1" si="18"/>
        <v/>
      </c>
      <c r="AT13" s="125" t="str">
        <f t="shared" ca="1" si="19"/>
        <v/>
      </c>
      <c r="AU13" s="126" t="str">
        <f t="shared" ca="1" si="20"/>
        <v/>
      </c>
      <c r="AV13" s="127" t="str">
        <f t="shared" ca="1" si="21"/>
        <v/>
      </c>
      <c r="AX13" s="30" t="str">
        <f t="shared" ca="1" si="22"/>
        <v/>
      </c>
    </row>
    <row r="14" spans="1:76" s="29" customFormat="1" ht="14.4" customHeight="1" x14ac:dyDescent="0.3">
      <c r="A14" s="82" t="str">
        <f t="shared" ca="1" si="6"/>
        <v/>
      </c>
      <c r="B14" s="128"/>
      <c r="C14" s="128" t="s">
        <v>38</v>
      </c>
      <c r="D14" s="29" t="s">
        <v>38</v>
      </c>
      <c r="E14" s="29" t="s">
        <v>38</v>
      </c>
      <c r="F14" s="29" t="s">
        <v>194</v>
      </c>
      <c r="L14" s="129">
        <v>26</v>
      </c>
      <c r="M14" s="147"/>
      <c r="N14" s="130"/>
      <c r="X14" s="29">
        <v>14</v>
      </c>
      <c r="Y14" s="171"/>
      <c r="Z14" s="171"/>
      <c r="AA14" s="194"/>
      <c r="AB14" s="83"/>
      <c r="AC14"/>
      <c r="AD14" s="97">
        <f t="shared" si="7"/>
        <v>4</v>
      </c>
      <c r="AE14" s="29" t="str">
        <f>IF($AD15&gt;$AD14, IFERROR(MATCH($AD14, $AD15:$AD$100, 0)-1, ROW($AD$100)-ROW()), "")</f>
        <v/>
      </c>
      <c r="AF14" s="97">
        <f t="shared" ca="1" si="8"/>
        <v>0</v>
      </c>
      <c r="AG14" s="29">
        <f t="shared" ca="1" si="9"/>
        <v>0</v>
      </c>
      <c r="AH14" s="91">
        <f t="shared" ca="1" si="10"/>
        <v>0</v>
      </c>
      <c r="AI14" s="29">
        <f t="shared" ca="1" si="11"/>
        <v>0</v>
      </c>
      <c r="AJ14" s="87" t="str">
        <f t="shared" ca="1" si="0"/>
        <v/>
      </c>
      <c r="AK14" s="32" t="str">
        <f t="shared" ca="1" si="1"/>
        <v/>
      </c>
      <c r="AL14" s="89" t="str">
        <f t="shared" ca="1" si="12"/>
        <v/>
      </c>
      <c r="AM14" s="32" t="str">
        <f t="shared" ca="1" si="13"/>
        <v/>
      </c>
      <c r="AN14" s="91" t="str">
        <f t="shared" ca="1" si="14"/>
        <v/>
      </c>
      <c r="AO14" s="29" t="str">
        <f t="shared" ca="1" si="15"/>
        <v/>
      </c>
      <c r="AP14" s="91" t="str">
        <f t="shared" si="16"/>
        <v/>
      </c>
      <c r="AQ14" s="29" t="str">
        <f t="shared" si="17"/>
        <v/>
      </c>
      <c r="AR14" s="91" t="str">
        <f t="shared" si="3"/>
        <v/>
      </c>
      <c r="AS14" s="93" t="str">
        <f t="shared" ca="1" si="18"/>
        <v/>
      </c>
      <c r="AT14" s="125" t="str">
        <f t="shared" ca="1" si="19"/>
        <v/>
      </c>
      <c r="AU14" s="126" t="str">
        <f t="shared" ca="1" si="20"/>
        <v/>
      </c>
      <c r="AV14" s="127" t="str">
        <f t="shared" ca="1" si="21"/>
        <v/>
      </c>
      <c r="AX14" s="30" t="str">
        <f t="shared" ca="1" si="22"/>
        <v/>
      </c>
    </row>
    <row r="15" spans="1:76" s="29" customFormat="1" ht="14.4" customHeight="1" x14ac:dyDescent="0.3">
      <c r="A15" s="82" t="str">
        <f t="shared" ca="1" si="6"/>
        <v/>
      </c>
      <c r="B15" s="128"/>
      <c r="C15" s="128" t="s">
        <v>38</v>
      </c>
      <c r="D15" s="29" t="s">
        <v>38</v>
      </c>
      <c r="E15" s="29" t="s">
        <v>38</v>
      </c>
      <c r="F15" s="29" t="s">
        <v>195</v>
      </c>
      <c r="L15" s="129">
        <v>27</v>
      </c>
      <c r="M15" s="147"/>
      <c r="N15" s="130"/>
      <c r="X15" s="29">
        <v>15</v>
      </c>
      <c r="Y15" s="171"/>
      <c r="Z15" s="171"/>
      <c r="AA15" s="194"/>
      <c r="AB15" s="83"/>
      <c r="AC15"/>
      <c r="AD15" s="97">
        <f t="shared" si="7"/>
        <v>4</v>
      </c>
      <c r="AE15" s="29" t="str">
        <f>IF($AD16&gt;$AD15, IFERROR(MATCH($AD15, $AD16:$AD$100, 0)-1, ROW($AD$100)-ROW()), "")</f>
        <v/>
      </c>
      <c r="AF15" s="97">
        <f t="shared" ca="1" si="8"/>
        <v>0</v>
      </c>
      <c r="AG15" s="29">
        <f t="shared" ca="1" si="9"/>
        <v>0</v>
      </c>
      <c r="AH15" s="91">
        <f t="shared" ca="1" si="10"/>
        <v>0</v>
      </c>
      <c r="AI15" s="29">
        <f t="shared" ca="1" si="11"/>
        <v>0</v>
      </c>
      <c r="AJ15" s="87" t="str">
        <f t="shared" ca="1" si="0"/>
        <v/>
      </c>
      <c r="AK15" s="32" t="str">
        <f t="shared" ca="1" si="1"/>
        <v/>
      </c>
      <c r="AL15" s="89" t="str">
        <f t="shared" ca="1" si="12"/>
        <v/>
      </c>
      <c r="AM15" s="32" t="str">
        <f t="shared" ca="1" si="13"/>
        <v/>
      </c>
      <c r="AN15" s="91" t="str">
        <f t="shared" ca="1" si="14"/>
        <v/>
      </c>
      <c r="AO15" s="29" t="str">
        <f t="shared" ca="1" si="15"/>
        <v/>
      </c>
      <c r="AP15" s="91" t="str">
        <f t="shared" si="16"/>
        <v/>
      </c>
      <c r="AQ15" s="29" t="str">
        <f t="shared" si="17"/>
        <v/>
      </c>
      <c r="AR15" s="91" t="str">
        <f t="shared" si="3"/>
        <v/>
      </c>
      <c r="AS15" s="93" t="str">
        <f t="shared" ca="1" si="18"/>
        <v/>
      </c>
      <c r="AT15" s="125" t="str">
        <f t="shared" ca="1" si="19"/>
        <v/>
      </c>
      <c r="AU15" s="126" t="str">
        <f t="shared" ca="1" si="20"/>
        <v/>
      </c>
      <c r="AV15" s="127" t="str">
        <f t="shared" ca="1" si="21"/>
        <v/>
      </c>
      <c r="AX15" s="30" t="str">
        <f t="shared" ca="1" si="22"/>
        <v/>
      </c>
    </row>
    <row r="16" spans="1:76" s="29" customFormat="1" ht="14.4" customHeight="1" x14ac:dyDescent="0.3">
      <c r="A16" s="82" t="str">
        <f t="shared" ca="1" si="6"/>
        <v/>
      </c>
      <c r="B16" s="128"/>
      <c r="C16" s="128" t="s">
        <v>38</v>
      </c>
      <c r="D16" s="128" t="s">
        <v>38</v>
      </c>
      <c r="E16" s="128" t="s">
        <v>196</v>
      </c>
      <c r="F16" s="128"/>
      <c r="G16" s="128"/>
      <c r="H16" s="128"/>
      <c r="I16" s="128"/>
      <c r="J16" s="128"/>
      <c r="L16" s="129">
        <v>28</v>
      </c>
      <c r="M16" s="147">
        <f>SUM(M17,M20,M23)</f>
        <v>0</v>
      </c>
      <c r="N16" s="130">
        <f>SUM(N17,N20,N23)</f>
        <v>0</v>
      </c>
      <c r="X16" s="29">
        <v>16</v>
      </c>
      <c r="Y16" s="171"/>
      <c r="Z16" s="171"/>
      <c r="AA16" s="194"/>
      <c r="AB16" s="83"/>
      <c r="AC16"/>
      <c r="AD16" s="97">
        <f t="shared" si="7"/>
        <v>3</v>
      </c>
      <c r="AE16" s="29">
        <f>IF($AD17&gt;$AD16, IFERROR(MATCH($AD16, $AD17:$AD$100, 0)-1, ROW($AD$100)-ROW()), "")</f>
        <v>10</v>
      </c>
      <c r="AF16" s="97">
        <f t="shared" ca="1" si="8"/>
        <v>0</v>
      </c>
      <c r="AG16" s="29">
        <f t="shared" ca="1" si="9"/>
        <v>0</v>
      </c>
      <c r="AH16" s="91">
        <f t="shared" ca="1" si="10"/>
        <v>0</v>
      </c>
      <c r="AI16" s="29">
        <f t="shared" ca="1" si="11"/>
        <v>0</v>
      </c>
      <c r="AJ16" s="87" t="str">
        <f t="shared" ca="1" si="0"/>
        <v/>
      </c>
      <c r="AK16" s="32" t="str">
        <f t="shared" ca="1" si="1"/>
        <v/>
      </c>
      <c r="AL16" s="89" t="str">
        <f t="shared" ca="1" si="12"/>
        <v/>
      </c>
      <c r="AM16" s="32" t="str">
        <f t="shared" ca="1" si="13"/>
        <v/>
      </c>
      <c r="AN16" s="91" t="str">
        <f t="shared" ca="1" si="14"/>
        <v/>
      </c>
      <c r="AO16" s="29" t="str">
        <f t="shared" ca="1" si="15"/>
        <v/>
      </c>
      <c r="AP16" s="91" t="str">
        <f t="shared" si="16"/>
        <v/>
      </c>
      <c r="AQ16" s="29" t="str">
        <f t="shared" si="17"/>
        <v/>
      </c>
      <c r="AR16" s="91" t="str">
        <f t="shared" si="3"/>
        <v/>
      </c>
      <c r="AS16" s="93" t="str">
        <f t="shared" ca="1" si="18"/>
        <v/>
      </c>
      <c r="AT16" s="125" t="str">
        <f t="shared" ca="1" si="19"/>
        <v/>
      </c>
      <c r="AU16" s="126" t="str">
        <f t="shared" ca="1" si="20"/>
        <v/>
      </c>
      <c r="AV16" s="127" t="str">
        <f t="shared" ca="1" si="21"/>
        <v/>
      </c>
      <c r="AX16" s="30" t="str">
        <f t="shared" ca="1" si="22"/>
        <v/>
      </c>
    </row>
    <row r="17" spans="1:50" s="29" customFormat="1" ht="14.4" customHeight="1" x14ac:dyDescent="0.3">
      <c r="A17" s="82" t="str">
        <f t="shared" ca="1" si="6"/>
        <v/>
      </c>
      <c r="B17" s="128"/>
      <c r="C17" s="128" t="s">
        <v>38</v>
      </c>
      <c r="D17" s="128" t="s">
        <v>38</v>
      </c>
      <c r="E17" s="128" t="s">
        <v>38</v>
      </c>
      <c r="F17" s="128" t="s">
        <v>197</v>
      </c>
      <c r="G17" s="128"/>
      <c r="H17" s="128"/>
      <c r="I17" s="128"/>
      <c r="J17" s="128"/>
      <c r="L17" s="129" t="s">
        <v>198</v>
      </c>
      <c r="M17" s="147">
        <f>SUM(M18:M19)</f>
        <v>0</v>
      </c>
      <c r="N17" s="130">
        <f>SUM(N18:N19)</f>
        <v>0</v>
      </c>
      <c r="X17" s="29">
        <v>17</v>
      </c>
      <c r="Y17" s="171"/>
      <c r="Z17" s="171"/>
      <c r="AA17" s="194"/>
      <c r="AB17" s="83"/>
      <c r="AC17"/>
      <c r="AD17" s="97">
        <f t="shared" si="7"/>
        <v>4</v>
      </c>
      <c r="AE17" s="29">
        <f>IF($AD18&gt;$AD17, IFERROR(MATCH($AD17, $AD18:$AD$100, 0)-1, ROW($AD$100)-ROW()), "")</f>
        <v>2</v>
      </c>
      <c r="AF17" s="97">
        <f t="shared" ca="1" si="8"/>
        <v>0</v>
      </c>
      <c r="AG17" s="29">
        <f t="shared" ca="1" si="9"/>
        <v>0</v>
      </c>
      <c r="AH17" s="91">
        <f t="shared" ca="1" si="10"/>
        <v>0</v>
      </c>
      <c r="AI17" s="29">
        <f t="shared" ca="1" si="11"/>
        <v>0</v>
      </c>
      <c r="AJ17" s="87" t="str">
        <f t="shared" ca="1" si="0"/>
        <v/>
      </c>
      <c r="AK17" s="32" t="str">
        <f t="shared" ca="1" si="1"/>
        <v/>
      </c>
      <c r="AL17" s="89" t="str">
        <f t="shared" ca="1" si="12"/>
        <v/>
      </c>
      <c r="AM17" s="32" t="str">
        <f t="shared" ca="1" si="13"/>
        <v/>
      </c>
      <c r="AN17" s="91" t="str">
        <f t="shared" ca="1" si="14"/>
        <v/>
      </c>
      <c r="AO17" s="29" t="str">
        <f t="shared" ca="1" si="15"/>
        <v/>
      </c>
      <c r="AP17" s="91" t="str">
        <f t="shared" si="16"/>
        <v/>
      </c>
      <c r="AQ17" s="29" t="str">
        <f t="shared" si="17"/>
        <v/>
      </c>
      <c r="AR17" s="91" t="str">
        <f t="shared" si="3"/>
        <v/>
      </c>
      <c r="AS17" s="93" t="str">
        <f t="shared" ca="1" si="18"/>
        <v/>
      </c>
      <c r="AT17" s="125" t="str">
        <f t="shared" ca="1" si="19"/>
        <v/>
      </c>
      <c r="AU17" s="126" t="str">
        <f t="shared" ca="1" si="20"/>
        <v/>
      </c>
      <c r="AV17" s="127" t="str">
        <f t="shared" ca="1" si="21"/>
        <v/>
      </c>
      <c r="AX17" s="30" t="str">
        <f t="shared" ca="1" si="22"/>
        <v/>
      </c>
    </row>
    <row r="18" spans="1:50" s="29" customFormat="1" ht="14.4" customHeight="1" x14ac:dyDescent="0.3">
      <c r="A18" s="82" t="str">
        <f t="shared" ca="1" si="6"/>
        <v/>
      </c>
      <c r="B18" s="128"/>
      <c r="C18" s="128" t="s">
        <v>38</v>
      </c>
      <c r="D18" s="128" t="s">
        <v>38</v>
      </c>
      <c r="E18" s="128" t="s">
        <v>38</v>
      </c>
      <c r="F18" s="128" t="s">
        <v>38</v>
      </c>
      <c r="G18" s="128" t="s">
        <v>199</v>
      </c>
      <c r="H18" s="128"/>
      <c r="I18" s="128"/>
      <c r="J18" s="128"/>
      <c r="L18" s="129">
        <v>280</v>
      </c>
      <c r="M18" s="147"/>
      <c r="N18" s="130"/>
      <c r="X18" s="29">
        <v>18</v>
      </c>
      <c r="Y18" s="171"/>
      <c r="Z18" s="171"/>
      <c r="AA18" s="194"/>
      <c r="AB18" s="83"/>
      <c r="AC18"/>
      <c r="AD18" s="97">
        <f t="shared" si="7"/>
        <v>5</v>
      </c>
      <c r="AE18" s="29" t="str">
        <f>IF($AD19&gt;$AD18, IFERROR(MATCH($AD18, $AD19:$AD$100, 0)-1, ROW($AD$100)-ROW()), "")</f>
        <v/>
      </c>
      <c r="AF18" s="97">
        <f t="shared" ca="1" si="8"/>
        <v>0</v>
      </c>
      <c r="AG18" s="29">
        <f t="shared" ca="1" si="9"/>
        <v>0</v>
      </c>
      <c r="AH18" s="91">
        <f t="shared" ca="1" si="10"/>
        <v>0</v>
      </c>
      <c r="AI18" s="29">
        <f t="shared" ca="1" si="11"/>
        <v>0</v>
      </c>
      <c r="AJ18" s="87" t="str">
        <f t="shared" ca="1" si="0"/>
        <v/>
      </c>
      <c r="AK18" s="32" t="str">
        <f t="shared" ca="1" si="1"/>
        <v/>
      </c>
      <c r="AL18" s="89" t="str">
        <f t="shared" ca="1" si="12"/>
        <v/>
      </c>
      <c r="AM18" s="32" t="str">
        <f t="shared" ca="1" si="13"/>
        <v/>
      </c>
      <c r="AN18" s="91" t="str">
        <f t="shared" ca="1" si="14"/>
        <v/>
      </c>
      <c r="AO18" s="29" t="str">
        <f t="shared" ca="1" si="15"/>
        <v/>
      </c>
      <c r="AP18" s="91" t="str">
        <f t="shared" si="16"/>
        <v/>
      </c>
      <c r="AQ18" s="29" t="str">
        <f t="shared" si="17"/>
        <v/>
      </c>
      <c r="AR18" s="91" t="str">
        <f t="shared" si="3"/>
        <v/>
      </c>
      <c r="AS18" s="93" t="str">
        <f t="shared" ca="1" si="18"/>
        <v/>
      </c>
      <c r="AT18" s="125" t="str">
        <f t="shared" ca="1" si="19"/>
        <v/>
      </c>
      <c r="AU18" s="126" t="str">
        <f t="shared" ca="1" si="20"/>
        <v/>
      </c>
      <c r="AV18" s="127" t="str">
        <f t="shared" ca="1" si="21"/>
        <v/>
      </c>
      <c r="AX18" s="30" t="str">
        <f t="shared" ca="1" si="22"/>
        <v/>
      </c>
    </row>
    <row r="19" spans="1:50" s="29" customFormat="1" ht="14.4" customHeight="1" x14ac:dyDescent="0.3">
      <c r="A19" s="82" t="str">
        <f t="shared" ca="1" si="6"/>
        <v/>
      </c>
      <c r="B19" s="128"/>
      <c r="C19" s="128" t="s">
        <v>38</v>
      </c>
      <c r="D19" s="128" t="s">
        <v>38</v>
      </c>
      <c r="E19" s="128" t="s">
        <v>38</v>
      </c>
      <c r="F19" s="128" t="s">
        <v>38</v>
      </c>
      <c r="G19" s="128" t="s">
        <v>200</v>
      </c>
      <c r="H19" s="128"/>
      <c r="I19" s="128"/>
      <c r="J19" s="128"/>
      <c r="L19" s="129">
        <v>281</v>
      </c>
      <c r="M19" s="147"/>
      <c r="N19" s="130"/>
      <c r="X19" s="29">
        <v>19</v>
      </c>
      <c r="Y19" s="171"/>
      <c r="Z19" s="171"/>
      <c r="AA19" s="194"/>
      <c r="AB19" s="83"/>
      <c r="AC19"/>
      <c r="AD19" s="97">
        <f t="shared" si="7"/>
        <v>5</v>
      </c>
      <c r="AE19" s="29" t="str">
        <f>IF($AD20&gt;$AD19, IFERROR(MATCH($AD19, $AD20:$AD$100, 0)-1, ROW($AD$100)-ROW()), "")</f>
        <v/>
      </c>
      <c r="AF19" s="97">
        <f t="shared" ca="1" si="8"/>
        <v>0</v>
      </c>
      <c r="AG19" s="29">
        <f t="shared" ca="1" si="9"/>
        <v>0</v>
      </c>
      <c r="AH19" s="91">
        <f t="shared" ca="1" si="10"/>
        <v>0</v>
      </c>
      <c r="AI19" s="29">
        <f t="shared" ca="1" si="11"/>
        <v>0</v>
      </c>
      <c r="AJ19" s="87" t="str">
        <f t="shared" ca="1" si="0"/>
        <v/>
      </c>
      <c r="AK19" s="32" t="str">
        <f t="shared" ca="1" si="1"/>
        <v/>
      </c>
      <c r="AL19" s="89" t="str">
        <f t="shared" ca="1" si="12"/>
        <v/>
      </c>
      <c r="AM19" s="32" t="str">
        <f t="shared" ca="1" si="13"/>
        <v/>
      </c>
      <c r="AN19" s="91" t="str">
        <f t="shared" ca="1" si="14"/>
        <v/>
      </c>
      <c r="AO19" s="29" t="str">
        <f t="shared" ca="1" si="15"/>
        <v/>
      </c>
      <c r="AP19" s="91" t="str">
        <f t="shared" si="16"/>
        <v/>
      </c>
      <c r="AQ19" s="29" t="str">
        <f t="shared" si="17"/>
        <v/>
      </c>
      <c r="AR19" s="91" t="str">
        <f t="shared" si="3"/>
        <v/>
      </c>
      <c r="AS19" s="93" t="str">
        <f t="shared" ca="1" si="18"/>
        <v/>
      </c>
      <c r="AT19" s="125" t="str">
        <f t="shared" ca="1" si="19"/>
        <v/>
      </c>
      <c r="AU19" s="126" t="str">
        <f t="shared" ca="1" si="20"/>
        <v/>
      </c>
      <c r="AV19" s="127" t="str">
        <f t="shared" ca="1" si="21"/>
        <v/>
      </c>
      <c r="AX19" s="30" t="str">
        <f t="shared" ca="1" si="22"/>
        <v/>
      </c>
    </row>
    <row r="20" spans="1:50" s="29" customFormat="1" ht="14.4" customHeight="1" x14ac:dyDescent="0.3">
      <c r="A20" s="82" t="str">
        <f t="shared" ca="1" si="6"/>
        <v/>
      </c>
      <c r="B20" s="128"/>
      <c r="C20" s="128" t="s">
        <v>38</v>
      </c>
      <c r="D20" s="128" t="s">
        <v>38</v>
      </c>
      <c r="E20" s="128" t="s">
        <v>38</v>
      </c>
      <c r="F20" s="128" t="s">
        <v>201</v>
      </c>
      <c r="G20" s="128"/>
      <c r="H20" s="128"/>
      <c r="I20" s="128"/>
      <c r="J20" s="128"/>
      <c r="L20" s="129" t="s">
        <v>202</v>
      </c>
      <c r="M20" s="147">
        <f>SUM(M21:M22)</f>
        <v>0</v>
      </c>
      <c r="N20" s="130">
        <f>SUM(N21:N22)</f>
        <v>0</v>
      </c>
      <c r="X20" s="29">
        <v>20</v>
      </c>
      <c r="Y20" s="171"/>
      <c r="Z20" s="171"/>
      <c r="AA20" s="194"/>
      <c r="AB20" s="83"/>
      <c r="AC20"/>
      <c r="AD20" s="97">
        <f t="shared" si="7"/>
        <v>4</v>
      </c>
      <c r="AE20" s="29">
        <f>IF($AD21&gt;$AD20, IFERROR(MATCH($AD20, $AD21:$AD$100, 0)-1, ROW($AD$100)-ROW()), "")</f>
        <v>2</v>
      </c>
      <c r="AF20" s="97">
        <f t="shared" ca="1" si="8"/>
        <v>0</v>
      </c>
      <c r="AG20" s="29">
        <f t="shared" ca="1" si="9"/>
        <v>0</v>
      </c>
      <c r="AH20" s="91">
        <f t="shared" ca="1" si="10"/>
        <v>0</v>
      </c>
      <c r="AI20" s="29">
        <f t="shared" ca="1" si="11"/>
        <v>0</v>
      </c>
      <c r="AJ20" s="87" t="str">
        <f t="shared" ca="1" si="0"/>
        <v/>
      </c>
      <c r="AK20" s="32" t="str">
        <f t="shared" ca="1" si="1"/>
        <v/>
      </c>
      <c r="AL20" s="89" t="str">
        <f t="shared" ca="1" si="12"/>
        <v/>
      </c>
      <c r="AM20" s="32" t="str">
        <f t="shared" ca="1" si="13"/>
        <v/>
      </c>
      <c r="AN20" s="91" t="str">
        <f t="shared" ca="1" si="14"/>
        <v/>
      </c>
      <c r="AO20" s="29" t="str">
        <f t="shared" ca="1" si="15"/>
        <v/>
      </c>
      <c r="AP20" s="91" t="str">
        <f t="shared" si="16"/>
        <v/>
      </c>
      <c r="AQ20" s="29" t="str">
        <f t="shared" si="17"/>
        <v/>
      </c>
      <c r="AR20" s="91" t="str">
        <f t="shared" si="3"/>
        <v/>
      </c>
      <c r="AS20" s="93" t="str">
        <f t="shared" ca="1" si="18"/>
        <v/>
      </c>
      <c r="AT20" s="125" t="str">
        <f t="shared" ca="1" si="19"/>
        <v/>
      </c>
      <c r="AU20" s="126" t="str">
        <f t="shared" ca="1" si="20"/>
        <v/>
      </c>
      <c r="AV20" s="127" t="str">
        <f t="shared" ca="1" si="21"/>
        <v/>
      </c>
      <c r="AX20" s="30" t="str">
        <f t="shared" ca="1" si="22"/>
        <v/>
      </c>
    </row>
    <row r="21" spans="1:50" s="29" customFormat="1" ht="14.4" customHeight="1" x14ac:dyDescent="0.3">
      <c r="A21" s="82" t="str">
        <f t="shared" ca="1" si="6"/>
        <v/>
      </c>
      <c r="B21" s="128"/>
      <c r="C21" s="128" t="s">
        <v>38</v>
      </c>
      <c r="D21" s="128" t="s">
        <v>38</v>
      </c>
      <c r="E21" s="128" t="s">
        <v>38</v>
      </c>
      <c r="F21" s="128" t="s">
        <v>38</v>
      </c>
      <c r="G21" s="128" t="s">
        <v>199</v>
      </c>
      <c r="H21" s="128"/>
      <c r="I21" s="128"/>
      <c r="J21" s="128"/>
      <c r="L21" s="129">
        <v>282</v>
      </c>
      <c r="M21" s="147"/>
      <c r="N21" s="130"/>
      <c r="X21" s="29">
        <v>21</v>
      </c>
      <c r="Y21" s="171"/>
      <c r="Z21" s="171"/>
      <c r="AA21" s="194"/>
      <c r="AB21" s="83"/>
      <c r="AC21"/>
      <c r="AD21" s="97">
        <f t="shared" si="7"/>
        <v>5</v>
      </c>
      <c r="AE21" s="29" t="str">
        <f>IF($AD22&gt;$AD21, IFERROR(MATCH($AD21, $AD22:$AD$100, 0)-1, ROW($AD$100)-ROW()), "")</f>
        <v/>
      </c>
      <c r="AF21" s="97">
        <f t="shared" ca="1" si="8"/>
        <v>0</v>
      </c>
      <c r="AG21" s="29">
        <f t="shared" ca="1" si="9"/>
        <v>0</v>
      </c>
      <c r="AH21" s="91">
        <f t="shared" ca="1" si="10"/>
        <v>0</v>
      </c>
      <c r="AI21" s="29">
        <f t="shared" ca="1" si="11"/>
        <v>0</v>
      </c>
      <c r="AJ21" s="87" t="str">
        <f t="shared" ca="1" si="0"/>
        <v/>
      </c>
      <c r="AK21" s="32" t="str">
        <f t="shared" ca="1" si="1"/>
        <v/>
      </c>
      <c r="AL21" s="89" t="str">
        <f t="shared" ca="1" si="12"/>
        <v/>
      </c>
      <c r="AM21" s="32" t="str">
        <f t="shared" ca="1" si="13"/>
        <v/>
      </c>
      <c r="AN21" s="91" t="str">
        <f t="shared" ca="1" si="14"/>
        <v/>
      </c>
      <c r="AO21" s="29" t="str">
        <f t="shared" ca="1" si="15"/>
        <v/>
      </c>
      <c r="AP21" s="91" t="str">
        <f t="shared" si="16"/>
        <v/>
      </c>
      <c r="AQ21" s="29" t="str">
        <f t="shared" si="17"/>
        <v/>
      </c>
      <c r="AR21" s="91" t="str">
        <f t="shared" si="3"/>
        <v/>
      </c>
      <c r="AS21" s="93" t="str">
        <f t="shared" ca="1" si="18"/>
        <v/>
      </c>
      <c r="AT21" s="125" t="str">
        <f t="shared" ca="1" si="19"/>
        <v/>
      </c>
      <c r="AU21" s="126" t="str">
        <f t="shared" ca="1" si="20"/>
        <v/>
      </c>
      <c r="AV21" s="127" t="str">
        <f t="shared" ca="1" si="21"/>
        <v/>
      </c>
      <c r="AX21" s="30" t="str">
        <f t="shared" ca="1" si="22"/>
        <v/>
      </c>
    </row>
    <row r="22" spans="1:50" s="29" customFormat="1" ht="14.4" customHeight="1" x14ac:dyDescent="0.3">
      <c r="A22" s="82" t="str">
        <f t="shared" ca="1" si="6"/>
        <v/>
      </c>
      <c r="B22" s="128"/>
      <c r="C22" s="128" t="s">
        <v>38</v>
      </c>
      <c r="D22" s="128" t="s">
        <v>38</v>
      </c>
      <c r="E22" s="29" t="s">
        <v>38</v>
      </c>
      <c r="F22" s="29" t="s">
        <v>38</v>
      </c>
      <c r="G22" s="29" t="s">
        <v>200</v>
      </c>
      <c r="L22" s="129">
        <v>283</v>
      </c>
      <c r="M22" s="147"/>
      <c r="N22" s="130"/>
      <c r="X22" s="29">
        <v>22</v>
      </c>
      <c r="Y22" s="171"/>
      <c r="Z22" s="171"/>
      <c r="AA22" s="194"/>
      <c r="AB22" s="83"/>
      <c r="AC22"/>
      <c r="AD22" s="97">
        <f t="shared" si="7"/>
        <v>5</v>
      </c>
      <c r="AE22" s="29" t="str">
        <f>IF($AD23&gt;$AD22, IFERROR(MATCH($AD22, $AD23:$AD$100, 0)-1, ROW($AD$100)-ROW()), "")</f>
        <v/>
      </c>
      <c r="AF22" s="97">
        <f t="shared" ca="1" si="8"/>
        <v>0</v>
      </c>
      <c r="AG22" s="29">
        <f t="shared" ca="1" si="9"/>
        <v>0</v>
      </c>
      <c r="AH22" s="91">
        <f t="shared" ca="1" si="10"/>
        <v>0</v>
      </c>
      <c r="AI22" s="29">
        <f t="shared" ca="1" si="11"/>
        <v>0</v>
      </c>
      <c r="AJ22" s="87" t="str">
        <f t="shared" ca="1" si="0"/>
        <v/>
      </c>
      <c r="AK22" s="32" t="str">
        <f t="shared" ca="1" si="1"/>
        <v/>
      </c>
      <c r="AL22" s="89" t="str">
        <f t="shared" ca="1" si="12"/>
        <v/>
      </c>
      <c r="AM22" s="32" t="str">
        <f t="shared" ca="1" si="13"/>
        <v/>
      </c>
      <c r="AN22" s="91" t="str">
        <f t="shared" ca="1" si="14"/>
        <v/>
      </c>
      <c r="AO22" s="29" t="str">
        <f t="shared" ca="1" si="15"/>
        <v/>
      </c>
      <c r="AP22" s="91" t="str">
        <f t="shared" si="16"/>
        <v/>
      </c>
      <c r="AQ22" s="29" t="str">
        <f t="shared" si="17"/>
        <v/>
      </c>
      <c r="AR22" s="91" t="str">
        <f t="shared" si="3"/>
        <v/>
      </c>
      <c r="AS22" s="93" t="str">
        <f t="shared" ca="1" si="18"/>
        <v/>
      </c>
      <c r="AT22" s="125" t="str">
        <f t="shared" ca="1" si="19"/>
        <v/>
      </c>
      <c r="AU22" s="126" t="str">
        <f t="shared" ca="1" si="20"/>
        <v/>
      </c>
      <c r="AV22" s="127" t="str">
        <f t="shared" ca="1" si="21"/>
        <v/>
      </c>
      <c r="AX22" s="30" t="str">
        <f t="shared" ca="1" si="22"/>
        <v/>
      </c>
    </row>
    <row r="23" spans="1:50" s="29" customFormat="1" ht="14.4" customHeight="1" x14ac:dyDescent="0.3">
      <c r="A23" s="82" t="str">
        <f t="shared" ca="1" si="6"/>
        <v/>
      </c>
      <c r="B23" s="128"/>
      <c r="C23" s="128" t="s">
        <v>38</v>
      </c>
      <c r="D23" s="128" t="s">
        <v>38</v>
      </c>
      <c r="E23" s="128" t="s">
        <v>38</v>
      </c>
      <c r="F23" s="128" t="s">
        <v>203</v>
      </c>
      <c r="G23" s="128"/>
      <c r="H23" s="128"/>
      <c r="I23" s="128"/>
      <c r="J23" s="128"/>
      <c r="L23" s="129" t="s">
        <v>204</v>
      </c>
      <c r="M23" s="147">
        <f>SUM(M24:M25)</f>
        <v>0</v>
      </c>
      <c r="N23" s="130">
        <f>SUM(N24:N25)</f>
        <v>0</v>
      </c>
      <c r="X23" s="29">
        <v>23</v>
      </c>
      <c r="Y23" s="171"/>
      <c r="Z23" s="171"/>
      <c r="AA23" s="194"/>
      <c r="AB23" s="83"/>
      <c r="AC23"/>
      <c r="AD23" s="97">
        <f t="shared" si="7"/>
        <v>4</v>
      </c>
      <c r="AE23" s="29">
        <f>IF($AD24&gt;$AD23, IFERROR(MATCH($AD23, $AD24:$AD$100, 0)-1, ROW($AD$100)-ROW()), "")</f>
        <v>4</v>
      </c>
      <c r="AF23" s="97">
        <f t="shared" ca="1" si="8"/>
        <v>0</v>
      </c>
      <c r="AG23" s="29">
        <f t="shared" ca="1" si="9"/>
        <v>0</v>
      </c>
      <c r="AH23" s="91">
        <f t="shared" ca="1" si="10"/>
        <v>0</v>
      </c>
      <c r="AI23" s="29">
        <f t="shared" ca="1" si="11"/>
        <v>0</v>
      </c>
      <c r="AJ23" s="87" t="str">
        <f t="shared" ca="1" si="0"/>
        <v/>
      </c>
      <c r="AK23" s="32" t="str">
        <f t="shared" ca="1" si="1"/>
        <v/>
      </c>
      <c r="AL23" s="89" t="str">
        <f t="shared" ca="1" si="12"/>
        <v/>
      </c>
      <c r="AM23" s="32" t="str">
        <f t="shared" ca="1" si="13"/>
        <v/>
      </c>
      <c r="AN23" s="91" t="str">
        <f t="shared" ca="1" si="14"/>
        <v/>
      </c>
      <c r="AO23" s="29" t="str">
        <f t="shared" ca="1" si="15"/>
        <v/>
      </c>
      <c r="AP23" s="91" t="str">
        <f t="shared" si="16"/>
        <v/>
      </c>
      <c r="AQ23" s="29" t="str">
        <f t="shared" si="17"/>
        <v/>
      </c>
      <c r="AR23" s="91" t="str">
        <f t="shared" si="3"/>
        <v/>
      </c>
      <c r="AS23" s="93" t="str">
        <f t="shared" ca="1" si="18"/>
        <v/>
      </c>
      <c r="AT23" s="125" t="str">
        <f t="shared" ca="1" si="19"/>
        <v/>
      </c>
      <c r="AU23" s="126" t="str">
        <f t="shared" ca="1" si="20"/>
        <v/>
      </c>
      <c r="AV23" s="127" t="str">
        <f t="shared" ca="1" si="21"/>
        <v/>
      </c>
      <c r="AX23" s="30" t="str">
        <f t="shared" ca="1" si="22"/>
        <v/>
      </c>
    </row>
    <row r="24" spans="1:50" s="29" customFormat="1" ht="14.4" customHeight="1" x14ac:dyDescent="0.3">
      <c r="A24" s="82" t="str">
        <f t="shared" ca="1" si="6"/>
        <v/>
      </c>
      <c r="B24" s="128"/>
      <c r="C24" s="128" t="s">
        <v>38</v>
      </c>
      <c r="D24" s="128" t="s">
        <v>38</v>
      </c>
      <c r="E24" s="128" t="s">
        <v>38</v>
      </c>
      <c r="F24" s="128" t="s">
        <v>38</v>
      </c>
      <c r="G24" s="128" t="s">
        <v>205</v>
      </c>
      <c r="H24" s="128"/>
      <c r="I24" s="128"/>
      <c r="J24" s="128"/>
      <c r="L24" s="129">
        <v>284</v>
      </c>
      <c r="M24" s="147"/>
      <c r="N24" s="130"/>
      <c r="X24" s="29">
        <v>24</v>
      </c>
      <c r="Y24" s="171"/>
      <c r="Z24" s="171"/>
      <c r="AA24" s="194"/>
      <c r="AB24" s="83"/>
      <c r="AC24"/>
      <c r="AD24" s="97">
        <f t="shared" si="7"/>
        <v>5</v>
      </c>
      <c r="AE24" s="29" t="str">
        <f>IF($AD25&gt;$AD24, IFERROR(MATCH($AD24, $AD25:$AD$100, 0)-1, ROW($AD$100)-ROW()), "")</f>
        <v/>
      </c>
      <c r="AF24" s="97">
        <f t="shared" ca="1" si="8"/>
        <v>0</v>
      </c>
      <c r="AG24" s="29">
        <f t="shared" ca="1" si="9"/>
        <v>0</v>
      </c>
      <c r="AH24" s="91">
        <f t="shared" ca="1" si="10"/>
        <v>0</v>
      </c>
      <c r="AI24" s="29">
        <f t="shared" ca="1" si="11"/>
        <v>0</v>
      </c>
      <c r="AJ24" s="87" t="str">
        <f t="shared" ca="1" si="0"/>
        <v/>
      </c>
      <c r="AK24" s="32" t="str">
        <f t="shared" ca="1" si="1"/>
        <v/>
      </c>
      <c r="AL24" s="89" t="str">
        <f t="shared" ca="1" si="12"/>
        <v/>
      </c>
      <c r="AM24" s="32" t="str">
        <f t="shared" ca="1" si="13"/>
        <v/>
      </c>
      <c r="AN24" s="91" t="str">
        <f t="shared" ca="1" si="14"/>
        <v/>
      </c>
      <c r="AO24" s="29" t="str">
        <f t="shared" ca="1" si="15"/>
        <v/>
      </c>
      <c r="AP24" s="91" t="str">
        <f t="shared" si="16"/>
        <v/>
      </c>
      <c r="AQ24" s="29" t="str">
        <f t="shared" si="17"/>
        <v/>
      </c>
      <c r="AR24" s="91" t="str">
        <f t="shared" si="3"/>
        <v/>
      </c>
      <c r="AS24" s="93" t="str">
        <f t="shared" ca="1" si="18"/>
        <v/>
      </c>
      <c r="AT24" s="125" t="str">
        <f t="shared" ca="1" si="19"/>
        <v/>
      </c>
      <c r="AU24" s="126" t="str">
        <f t="shared" ca="1" si="20"/>
        <v/>
      </c>
      <c r="AV24" s="127" t="str">
        <f t="shared" ca="1" si="21"/>
        <v/>
      </c>
      <c r="AX24" s="30" t="str">
        <f t="shared" ca="1" si="22"/>
        <v/>
      </c>
    </row>
    <row r="25" spans="1:50" s="29" customFormat="1" ht="14.4" customHeight="1" x14ac:dyDescent="0.3">
      <c r="A25" s="82" t="str">
        <f t="shared" ca="1" si="6"/>
        <v/>
      </c>
      <c r="B25" s="128"/>
      <c r="C25" s="128" t="s">
        <v>38</v>
      </c>
      <c r="D25" s="128" t="s">
        <v>38</v>
      </c>
      <c r="E25" s="29" t="s">
        <v>38</v>
      </c>
      <c r="F25" s="29" t="s">
        <v>38</v>
      </c>
      <c r="G25" s="29" t="s">
        <v>206</v>
      </c>
      <c r="L25" s="129" t="s">
        <v>207</v>
      </c>
      <c r="M25" s="147"/>
      <c r="N25" s="130"/>
      <c r="X25" s="29">
        <v>25</v>
      </c>
      <c r="Y25" s="171"/>
      <c r="Z25" s="171"/>
      <c r="AA25" s="194"/>
      <c r="AB25" s="83"/>
      <c r="AC25"/>
      <c r="AD25" s="97">
        <f t="shared" si="7"/>
        <v>5</v>
      </c>
      <c r="AE25" s="29" t="str">
        <f>IF($AD26&gt;$AD25, IFERROR(MATCH($AD25, $AD26:$AD$100, 0)-1, ROW($AD$100)-ROW()), "")</f>
        <v/>
      </c>
      <c r="AF25" s="97">
        <f t="shared" ca="1" si="8"/>
        <v>0</v>
      </c>
      <c r="AG25" s="29">
        <f t="shared" ca="1" si="9"/>
        <v>0</v>
      </c>
      <c r="AH25" s="91">
        <f t="shared" ca="1" si="10"/>
        <v>0</v>
      </c>
      <c r="AI25" s="29">
        <f t="shared" ca="1" si="11"/>
        <v>0</v>
      </c>
      <c r="AJ25" s="87" t="str">
        <f t="shared" ca="1" si="0"/>
        <v/>
      </c>
      <c r="AK25" s="32" t="str">
        <f t="shared" ca="1" si="1"/>
        <v/>
      </c>
      <c r="AL25" s="89" t="str">
        <f t="shared" ca="1" si="12"/>
        <v/>
      </c>
      <c r="AM25" s="32" t="str">
        <f t="shared" ca="1" si="13"/>
        <v/>
      </c>
      <c r="AN25" s="91" t="str">
        <f t="shared" ca="1" si="14"/>
        <v/>
      </c>
      <c r="AO25" s="29" t="str">
        <f t="shared" ca="1" si="15"/>
        <v/>
      </c>
      <c r="AP25" s="91" t="str">
        <f t="shared" si="16"/>
        <v/>
      </c>
      <c r="AQ25" s="29" t="str">
        <f t="shared" si="17"/>
        <v/>
      </c>
      <c r="AR25" s="91" t="str">
        <f t="shared" si="3"/>
        <v/>
      </c>
      <c r="AS25" s="93" t="str">
        <f t="shared" ca="1" si="18"/>
        <v/>
      </c>
      <c r="AT25" s="125" t="str">
        <f t="shared" ca="1" si="19"/>
        <v/>
      </c>
      <c r="AU25" s="126" t="str">
        <f t="shared" ca="1" si="20"/>
        <v/>
      </c>
      <c r="AV25" s="127" t="str">
        <f t="shared" ca="1" si="21"/>
        <v/>
      </c>
      <c r="AX25" s="30" t="str">
        <f t="shared" ca="1" si="22"/>
        <v/>
      </c>
    </row>
    <row r="26" spans="1:50" s="29" customFormat="1" ht="14.4" customHeight="1" x14ac:dyDescent="0.3">
      <c r="A26" s="82" t="str">
        <f t="shared" ca="1" si="6"/>
        <v/>
      </c>
      <c r="B26" s="128"/>
      <c r="C26" s="128" t="s">
        <v>38</v>
      </c>
      <c r="D26" s="128" t="s">
        <v>208</v>
      </c>
      <c r="E26" s="128"/>
      <c r="F26" s="128"/>
      <c r="G26" s="128"/>
      <c r="H26" s="128"/>
      <c r="I26" s="128"/>
      <c r="J26" s="128"/>
      <c r="L26" s="129" t="s">
        <v>209</v>
      </c>
      <c r="M26" s="147">
        <f>SUM(M27,M30,M39,M51:M53)</f>
        <v>0</v>
      </c>
      <c r="N26" s="130">
        <f>SUM(N27,N30,N39,N51:N53)</f>
        <v>0</v>
      </c>
      <c r="X26" s="29">
        <v>26</v>
      </c>
      <c r="Y26" s="171"/>
      <c r="Z26" s="171"/>
      <c r="AA26" s="194"/>
      <c r="AB26" s="83"/>
      <c r="AC26"/>
      <c r="AD26" s="97">
        <f t="shared" si="7"/>
        <v>2</v>
      </c>
      <c r="AE26" s="29">
        <f>IF($AD27&gt;$AD26, IFERROR(MATCH($AD26, $AD27:$AD$100, 0)-1, ROW($AD$100)-ROW()), "")</f>
        <v>28</v>
      </c>
      <c r="AF26" s="97">
        <f t="shared" ca="1" si="8"/>
        <v>0</v>
      </c>
      <c r="AG26" s="29">
        <f t="shared" ca="1" si="9"/>
        <v>0</v>
      </c>
      <c r="AH26" s="91">
        <f t="shared" ca="1" si="10"/>
        <v>0</v>
      </c>
      <c r="AI26" s="29">
        <f t="shared" ca="1" si="11"/>
        <v>0</v>
      </c>
      <c r="AJ26" s="87" t="str">
        <f t="shared" ca="1" si="0"/>
        <v/>
      </c>
      <c r="AK26" s="32" t="str">
        <f t="shared" ca="1" si="1"/>
        <v/>
      </c>
      <c r="AL26" s="89" t="str">
        <f t="shared" ca="1" si="12"/>
        <v/>
      </c>
      <c r="AM26" s="32" t="str">
        <f t="shared" ca="1" si="13"/>
        <v/>
      </c>
      <c r="AN26" s="91" t="str">
        <f t="shared" ca="1" si="14"/>
        <v/>
      </c>
      <c r="AO26" s="29" t="str">
        <f t="shared" ca="1" si="15"/>
        <v/>
      </c>
      <c r="AP26" s="91" t="str">
        <f t="shared" si="16"/>
        <v/>
      </c>
      <c r="AQ26" s="29" t="str">
        <f t="shared" si="17"/>
        <v/>
      </c>
      <c r="AR26" s="91" t="str">
        <f t="shared" si="3"/>
        <v/>
      </c>
      <c r="AS26" s="93" t="str">
        <f t="shared" ca="1" si="18"/>
        <v/>
      </c>
      <c r="AT26" s="125" t="str">
        <f t="shared" ca="1" si="19"/>
        <v/>
      </c>
      <c r="AU26" s="126" t="str">
        <f t="shared" ca="1" si="20"/>
        <v/>
      </c>
      <c r="AV26" s="127" t="str">
        <f t="shared" ca="1" si="21"/>
        <v/>
      </c>
      <c r="AX26" s="30" t="str">
        <f t="shared" ca="1" si="22"/>
        <v/>
      </c>
    </row>
    <row r="27" spans="1:50" s="29" customFormat="1" ht="14.4" customHeight="1" x14ac:dyDescent="0.3">
      <c r="A27" s="82" t="str">
        <f t="shared" ca="1" si="6"/>
        <v/>
      </c>
      <c r="B27" s="128"/>
      <c r="C27" s="128" t="s">
        <v>38</v>
      </c>
      <c r="D27" s="128" t="s">
        <v>38</v>
      </c>
      <c r="E27" s="128" t="s">
        <v>210</v>
      </c>
      <c r="F27" s="128"/>
      <c r="G27" s="128"/>
      <c r="H27" s="128"/>
      <c r="I27" s="128"/>
      <c r="J27" s="128"/>
      <c r="L27" s="129">
        <v>29</v>
      </c>
      <c r="M27" s="147">
        <f>SUM(M28:M29)</f>
        <v>0</v>
      </c>
      <c r="N27" s="130">
        <f>SUM(N28:N29)</f>
        <v>0</v>
      </c>
      <c r="X27" s="29">
        <v>27</v>
      </c>
      <c r="Y27" s="171"/>
      <c r="Z27" s="171"/>
      <c r="AA27" s="194"/>
      <c r="AB27" s="83"/>
      <c r="AC27"/>
      <c r="AD27" s="97">
        <f t="shared" si="7"/>
        <v>3</v>
      </c>
      <c r="AE27" s="29">
        <f>IF($AD28&gt;$AD27, IFERROR(MATCH($AD27, $AD28:$AD$100, 0)-1, ROW($AD$100)-ROW()), "")</f>
        <v>2</v>
      </c>
      <c r="AF27" s="97">
        <f t="shared" ca="1" si="8"/>
        <v>0</v>
      </c>
      <c r="AG27" s="29">
        <f t="shared" ca="1" si="9"/>
        <v>0</v>
      </c>
      <c r="AH27" s="91">
        <f t="shared" ca="1" si="10"/>
        <v>0</v>
      </c>
      <c r="AI27" s="29">
        <f t="shared" ca="1" si="11"/>
        <v>0</v>
      </c>
      <c r="AJ27" s="87" t="str">
        <f t="shared" ca="1" si="0"/>
        <v/>
      </c>
      <c r="AK27" s="32" t="str">
        <f t="shared" ca="1" si="1"/>
        <v/>
      </c>
      <c r="AL27" s="89" t="str">
        <f t="shared" ca="1" si="12"/>
        <v/>
      </c>
      <c r="AM27" s="32" t="str">
        <f t="shared" ca="1" si="13"/>
        <v/>
      </c>
      <c r="AN27" s="91" t="str">
        <f t="shared" ca="1" si="14"/>
        <v/>
      </c>
      <c r="AO27" s="29" t="str">
        <f t="shared" ca="1" si="15"/>
        <v/>
      </c>
      <c r="AP27" s="91" t="str">
        <f t="shared" si="16"/>
        <v/>
      </c>
      <c r="AQ27" s="29" t="str">
        <f t="shared" si="17"/>
        <v/>
      </c>
      <c r="AR27" s="91" t="str">
        <f t="shared" si="3"/>
        <v/>
      </c>
      <c r="AS27" s="93" t="str">
        <f t="shared" ca="1" si="18"/>
        <v/>
      </c>
      <c r="AT27" s="125" t="str">
        <f t="shared" ca="1" si="19"/>
        <v/>
      </c>
      <c r="AU27" s="126" t="str">
        <f t="shared" ca="1" si="20"/>
        <v/>
      </c>
      <c r="AV27" s="127" t="str">
        <f t="shared" ca="1" si="21"/>
        <v/>
      </c>
      <c r="AX27" s="30" t="str">
        <f t="shared" ca="1" si="22"/>
        <v/>
      </c>
    </row>
    <row r="28" spans="1:50" s="29" customFormat="1" ht="14.4" customHeight="1" x14ac:dyDescent="0.3">
      <c r="A28" s="82" t="str">
        <f t="shared" ca="1" si="6"/>
        <v/>
      </c>
      <c r="B28" s="128"/>
      <c r="C28" s="29" t="s">
        <v>38</v>
      </c>
      <c r="D28" s="29" t="s">
        <v>38</v>
      </c>
      <c r="E28" s="29" t="s">
        <v>38</v>
      </c>
      <c r="F28" s="29" t="s">
        <v>211</v>
      </c>
      <c r="L28" s="129">
        <v>290</v>
      </c>
      <c r="M28" s="147"/>
      <c r="N28" s="130"/>
      <c r="X28" s="29">
        <v>28</v>
      </c>
      <c r="Y28" s="171"/>
      <c r="Z28" s="171"/>
      <c r="AA28" s="194"/>
      <c r="AB28" s="83"/>
      <c r="AC28"/>
      <c r="AD28" s="97">
        <f t="shared" si="7"/>
        <v>4</v>
      </c>
      <c r="AE28" s="29" t="str">
        <f>IF($AD29&gt;$AD28, IFERROR(MATCH($AD28, $AD29:$AD$100, 0)-1, ROW($AD$100)-ROW()), "")</f>
        <v/>
      </c>
      <c r="AF28" s="97">
        <f t="shared" ca="1" si="8"/>
        <v>0</v>
      </c>
      <c r="AG28" s="29">
        <f t="shared" ca="1" si="9"/>
        <v>0</v>
      </c>
      <c r="AH28" s="91">
        <f t="shared" ca="1" si="10"/>
        <v>0</v>
      </c>
      <c r="AI28" s="29">
        <f t="shared" ca="1" si="11"/>
        <v>0</v>
      </c>
      <c r="AJ28" s="87" t="str">
        <f t="shared" ca="1" si="0"/>
        <v/>
      </c>
      <c r="AK28" s="32" t="str">
        <f t="shared" ca="1" si="1"/>
        <v/>
      </c>
      <c r="AL28" s="89" t="str">
        <f t="shared" ca="1" si="12"/>
        <v/>
      </c>
      <c r="AM28" s="32" t="str">
        <f t="shared" ca="1" si="13"/>
        <v/>
      </c>
      <c r="AN28" s="91" t="str">
        <f t="shared" ca="1" si="14"/>
        <v/>
      </c>
      <c r="AO28" s="29" t="str">
        <f t="shared" ca="1" si="15"/>
        <v/>
      </c>
      <c r="AP28" s="91" t="str">
        <f t="shared" si="16"/>
        <v/>
      </c>
      <c r="AQ28" s="29" t="str">
        <f t="shared" si="17"/>
        <v/>
      </c>
      <c r="AR28" s="91" t="str">
        <f t="shared" si="3"/>
        <v/>
      </c>
      <c r="AS28" s="93" t="str">
        <f t="shared" ca="1" si="18"/>
        <v/>
      </c>
      <c r="AT28" s="125" t="str">
        <f t="shared" ca="1" si="19"/>
        <v/>
      </c>
      <c r="AU28" s="126" t="str">
        <f t="shared" ca="1" si="20"/>
        <v/>
      </c>
      <c r="AV28" s="127" t="str">
        <f t="shared" ca="1" si="21"/>
        <v/>
      </c>
      <c r="AX28" s="30" t="str">
        <f t="shared" ca="1" si="22"/>
        <v/>
      </c>
    </row>
    <row r="29" spans="1:50" s="29" customFormat="1" ht="14.4" customHeight="1" x14ac:dyDescent="0.3">
      <c r="A29" s="82" t="str">
        <f t="shared" ca="1" si="6"/>
        <v/>
      </c>
      <c r="B29" s="128"/>
      <c r="C29" s="128" t="s">
        <v>38</v>
      </c>
      <c r="D29" s="29" t="s">
        <v>38</v>
      </c>
      <c r="E29" s="29" t="s">
        <v>38</v>
      </c>
      <c r="F29" s="29" t="s">
        <v>212</v>
      </c>
      <c r="L29" s="129">
        <v>291</v>
      </c>
      <c r="M29" s="147"/>
      <c r="N29" s="130"/>
      <c r="X29" s="29">
        <v>29</v>
      </c>
      <c r="Y29" s="171"/>
      <c r="Z29" s="171"/>
      <c r="AA29" s="194"/>
      <c r="AB29" s="83"/>
      <c r="AC29"/>
      <c r="AD29" s="97">
        <f t="shared" si="7"/>
        <v>4</v>
      </c>
      <c r="AE29" s="29" t="str">
        <f>IF($AD30&gt;$AD29, IFERROR(MATCH($AD29, $AD30:$AD$100, 0)-1, ROW($AD$100)-ROW()), "")</f>
        <v/>
      </c>
      <c r="AF29" s="97">
        <f t="shared" ca="1" si="8"/>
        <v>0</v>
      </c>
      <c r="AG29" s="29">
        <f t="shared" ca="1" si="9"/>
        <v>0</v>
      </c>
      <c r="AH29" s="91">
        <f t="shared" ca="1" si="10"/>
        <v>0</v>
      </c>
      <c r="AI29" s="29">
        <f t="shared" ca="1" si="11"/>
        <v>0</v>
      </c>
      <c r="AJ29" s="87" t="str">
        <f t="shared" ca="1" si="0"/>
        <v/>
      </c>
      <c r="AK29" s="32" t="str">
        <f t="shared" ca="1" si="1"/>
        <v/>
      </c>
      <c r="AL29" s="89" t="str">
        <f t="shared" ca="1" si="12"/>
        <v/>
      </c>
      <c r="AM29" s="32" t="str">
        <f t="shared" ca="1" si="13"/>
        <v/>
      </c>
      <c r="AN29" s="91" t="str">
        <f t="shared" ca="1" si="14"/>
        <v/>
      </c>
      <c r="AO29" s="29" t="str">
        <f t="shared" ca="1" si="15"/>
        <v/>
      </c>
      <c r="AP29" s="91" t="str">
        <f t="shared" si="16"/>
        <v/>
      </c>
      <c r="AQ29" s="29" t="str">
        <f t="shared" si="17"/>
        <v/>
      </c>
      <c r="AR29" s="91" t="str">
        <f t="shared" si="3"/>
        <v/>
      </c>
      <c r="AS29" s="93" t="str">
        <f t="shared" ca="1" si="18"/>
        <v/>
      </c>
      <c r="AT29" s="125" t="str">
        <f t="shared" ca="1" si="19"/>
        <v/>
      </c>
      <c r="AU29" s="126" t="str">
        <f t="shared" ca="1" si="20"/>
        <v/>
      </c>
      <c r="AV29" s="127" t="str">
        <f t="shared" ca="1" si="21"/>
        <v/>
      </c>
      <c r="AX29" s="30" t="str">
        <f t="shared" ca="1" si="22"/>
        <v/>
      </c>
    </row>
    <row r="30" spans="1:50" s="29" customFormat="1" ht="14.4" customHeight="1" x14ac:dyDescent="0.3">
      <c r="A30" s="82" t="str">
        <f t="shared" ca="1" si="6"/>
        <v/>
      </c>
      <c r="B30" s="128"/>
      <c r="C30" s="128" t="s">
        <v>38</v>
      </c>
      <c r="D30" s="128" t="s">
        <v>38</v>
      </c>
      <c r="E30" s="128" t="s">
        <v>213</v>
      </c>
      <c r="F30" s="128"/>
      <c r="G30" s="128"/>
      <c r="H30" s="128"/>
      <c r="I30" s="128"/>
      <c r="J30" s="128"/>
      <c r="L30" s="129">
        <v>3</v>
      </c>
      <c r="M30" s="147">
        <f>SUM(M31,M38)</f>
        <v>0</v>
      </c>
      <c r="N30" s="130">
        <f>SUM(N31,N38)</f>
        <v>0</v>
      </c>
      <c r="X30" s="29">
        <v>30</v>
      </c>
      <c r="Y30" s="171"/>
      <c r="Z30" s="171"/>
      <c r="AA30" s="194"/>
      <c r="AB30" s="83"/>
      <c r="AC30"/>
      <c r="AD30" s="97">
        <f t="shared" si="7"/>
        <v>3</v>
      </c>
      <c r="AE30" s="29">
        <f>IF($AD31&gt;$AD30, IFERROR(MATCH($AD30, $AD31:$AD$100, 0)-1, ROW($AD$100)-ROW()), "")</f>
        <v>8</v>
      </c>
      <c r="AF30" s="97">
        <f t="shared" ca="1" si="8"/>
        <v>0</v>
      </c>
      <c r="AG30" s="29">
        <f t="shared" ca="1" si="9"/>
        <v>0</v>
      </c>
      <c r="AH30" s="91">
        <f t="shared" ca="1" si="10"/>
        <v>0</v>
      </c>
      <c r="AI30" s="29">
        <f t="shared" ca="1" si="11"/>
        <v>0</v>
      </c>
      <c r="AJ30" s="87" t="str">
        <f t="shared" ca="1" si="0"/>
        <v/>
      </c>
      <c r="AK30" s="32" t="str">
        <f t="shared" ca="1" si="1"/>
        <v/>
      </c>
      <c r="AL30" s="89" t="str">
        <f t="shared" ca="1" si="12"/>
        <v/>
      </c>
      <c r="AM30" s="32" t="str">
        <f t="shared" ca="1" si="13"/>
        <v/>
      </c>
      <c r="AN30" s="91" t="str">
        <f t="shared" ca="1" si="14"/>
        <v/>
      </c>
      <c r="AO30" s="29" t="str">
        <f t="shared" ca="1" si="15"/>
        <v/>
      </c>
      <c r="AP30" s="91" t="str">
        <f t="shared" si="16"/>
        <v/>
      </c>
      <c r="AQ30" s="29" t="str">
        <f t="shared" si="17"/>
        <v/>
      </c>
      <c r="AR30" s="91" t="str">
        <f t="shared" si="3"/>
        <v/>
      </c>
      <c r="AS30" s="93" t="str">
        <f t="shared" ca="1" si="18"/>
        <v/>
      </c>
      <c r="AT30" s="125" t="str">
        <f t="shared" ca="1" si="19"/>
        <v/>
      </c>
      <c r="AU30" s="126" t="str">
        <f t="shared" ca="1" si="20"/>
        <v/>
      </c>
      <c r="AV30" s="127" t="str">
        <f t="shared" ca="1" si="21"/>
        <v/>
      </c>
      <c r="AX30" s="30" t="str">
        <f t="shared" ca="1" si="22"/>
        <v/>
      </c>
    </row>
    <row r="31" spans="1:50" s="29" customFormat="1" ht="14.4" customHeight="1" x14ac:dyDescent="0.3">
      <c r="A31" s="82" t="str">
        <f t="shared" ca="1" si="6"/>
        <v/>
      </c>
      <c r="B31" s="128"/>
      <c r="C31" s="128" t="s">
        <v>38</v>
      </c>
      <c r="D31" s="128" t="s">
        <v>38</v>
      </c>
      <c r="E31" s="128" t="s">
        <v>38</v>
      </c>
      <c r="F31" s="128" t="s">
        <v>214</v>
      </c>
      <c r="G31" s="128"/>
      <c r="H31" s="128"/>
      <c r="I31" s="128"/>
      <c r="J31" s="128"/>
      <c r="L31" s="129" t="s">
        <v>215</v>
      </c>
      <c r="M31" s="147">
        <f>SUM(M32:M37)</f>
        <v>0</v>
      </c>
      <c r="N31" s="130">
        <f>SUM(N32:N37)</f>
        <v>0</v>
      </c>
      <c r="X31" s="29">
        <v>31</v>
      </c>
      <c r="Y31" s="171"/>
      <c r="Z31" s="171"/>
      <c r="AA31" s="194"/>
      <c r="AB31" s="83"/>
      <c r="AC31"/>
      <c r="AD31" s="97">
        <f t="shared" si="7"/>
        <v>4</v>
      </c>
      <c r="AE31" s="29">
        <f>IF($AD32&gt;$AD31, IFERROR(MATCH($AD31, $AD32:$AD$100, 0)-1, ROW($AD$100)-ROW()), "")</f>
        <v>6</v>
      </c>
      <c r="AF31" s="97">
        <f t="shared" ca="1" si="8"/>
        <v>0</v>
      </c>
      <c r="AG31" s="29">
        <f t="shared" ca="1" si="9"/>
        <v>0</v>
      </c>
      <c r="AH31" s="91">
        <f t="shared" ca="1" si="10"/>
        <v>0</v>
      </c>
      <c r="AI31" s="29">
        <f t="shared" ca="1" si="11"/>
        <v>0</v>
      </c>
      <c r="AJ31" s="87" t="str">
        <f t="shared" ca="1" si="0"/>
        <v/>
      </c>
      <c r="AK31" s="32" t="str">
        <f t="shared" ca="1" si="1"/>
        <v/>
      </c>
      <c r="AL31" s="89" t="str">
        <f t="shared" ca="1" si="12"/>
        <v/>
      </c>
      <c r="AM31" s="32" t="str">
        <f t="shared" ca="1" si="13"/>
        <v/>
      </c>
      <c r="AN31" s="91" t="str">
        <f t="shared" ca="1" si="14"/>
        <v/>
      </c>
      <c r="AO31" s="29" t="str">
        <f t="shared" ca="1" si="15"/>
        <v/>
      </c>
      <c r="AP31" s="91" t="str">
        <f t="shared" si="16"/>
        <v/>
      </c>
      <c r="AQ31" s="29" t="str">
        <f t="shared" si="17"/>
        <v/>
      </c>
      <c r="AR31" s="91" t="str">
        <f t="shared" si="3"/>
        <v/>
      </c>
      <c r="AS31" s="93" t="str">
        <f t="shared" ca="1" si="18"/>
        <v/>
      </c>
      <c r="AT31" s="125" t="str">
        <f t="shared" ca="1" si="19"/>
        <v/>
      </c>
      <c r="AU31" s="126" t="str">
        <f t="shared" ca="1" si="20"/>
        <v/>
      </c>
      <c r="AV31" s="127" t="str">
        <f t="shared" ca="1" si="21"/>
        <v/>
      </c>
      <c r="AX31" s="30" t="str">
        <f t="shared" ca="1" si="22"/>
        <v/>
      </c>
    </row>
    <row r="32" spans="1:50" s="29" customFormat="1" ht="14.4" customHeight="1" x14ac:dyDescent="0.3">
      <c r="A32" s="82" t="str">
        <f t="shared" ca="1" si="6"/>
        <v/>
      </c>
      <c r="B32" s="128"/>
      <c r="C32" s="128" t="s">
        <v>38</v>
      </c>
      <c r="D32" s="128" t="s">
        <v>38</v>
      </c>
      <c r="E32" s="128" t="s">
        <v>38</v>
      </c>
      <c r="F32" s="128" t="s">
        <v>38</v>
      </c>
      <c r="G32" s="128" t="s">
        <v>216</v>
      </c>
      <c r="H32" s="128"/>
      <c r="I32" s="128"/>
      <c r="J32" s="128"/>
      <c r="L32" s="129" t="s">
        <v>217</v>
      </c>
      <c r="M32" s="147"/>
      <c r="N32" s="130"/>
      <c r="X32" s="29">
        <v>32</v>
      </c>
      <c r="Y32" s="171"/>
      <c r="Z32" s="171"/>
      <c r="AA32" s="194"/>
      <c r="AB32" s="83"/>
      <c r="AC32"/>
      <c r="AD32" s="97">
        <f t="shared" si="7"/>
        <v>5</v>
      </c>
      <c r="AE32" s="29" t="str">
        <f>IF($AD33&gt;$AD32, IFERROR(MATCH($AD32, $AD33:$AD$100, 0)-1, ROW($AD$100)-ROW()), "")</f>
        <v/>
      </c>
      <c r="AF32" s="97">
        <f t="shared" ca="1" si="8"/>
        <v>0</v>
      </c>
      <c r="AG32" s="29">
        <f t="shared" ca="1" si="9"/>
        <v>0</v>
      </c>
      <c r="AH32" s="91">
        <f t="shared" ca="1" si="10"/>
        <v>0</v>
      </c>
      <c r="AI32" s="29">
        <f t="shared" ca="1" si="11"/>
        <v>0</v>
      </c>
      <c r="AJ32" s="87" t="str">
        <f t="shared" ca="1" si="0"/>
        <v/>
      </c>
      <c r="AK32" s="32" t="str">
        <f t="shared" ca="1" si="1"/>
        <v/>
      </c>
      <c r="AL32" s="89" t="str">
        <f t="shared" ca="1" si="12"/>
        <v/>
      </c>
      <c r="AM32" s="32" t="str">
        <f t="shared" ca="1" si="13"/>
        <v/>
      </c>
      <c r="AN32" s="91" t="str">
        <f t="shared" ca="1" si="14"/>
        <v/>
      </c>
      <c r="AO32" s="29" t="str">
        <f t="shared" ca="1" si="15"/>
        <v/>
      </c>
      <c r="AP32" s="91" t="str">
        <f t="shared" si="16"/>
        <v/>
      </c>
      <c r="AQ32" s="29" t="str">
        <f t="shared" si="17"/>
        <v/>
      </c>
      <c r="AR32" s="91" t="str">
        <f t="shared" si="3"/>
        <v/>
      </c>
      <c r="AS32" s="93" t="str">
        <f t="shared" ca="1" si="18"/>
        <v/>
      </c>
      <c r="AT32" s="125" t="str">
        <f t="shared" ca="1" si="19"/>
        <v/>
      </c>
      <c r="AU32" s="126" t="str">
        <f t="shared" ca="1" si="20"/>
        <v/>
      </c>
      <c r="AV32" s="127" t="str">
        <f t="shared" ca="1" si="21"/>
        <v/>
      </c>
      <c r="AX32" s="30" t="str">
        <f t="shared" ca="1" si="22"/>
        <v/>
      </c>
    </row>
    <row r="33" spans="1:50" s="29" customFormat="1" ht="14.4" customHeight="1" x14ac:dyDescent="0.3">
      <c r="A33" s="82" t="str">
        <f t="shared" ca="1" si="6"/>
        <v/>
      </c>
      <c r="B33" s="128"/>
      <c r="C33" s="128" t="s">
        <v>38</v>
      </c>
      <c r="D33" s="128" t="s">
        <v>38</v>
      </c>
      <c r="E33" s="128" t="s">
        <v>38</v>
      </c>
      <c r="F33" s="128" t="s">
        <v>38</v>
      </c>
      <c r="G33" s="128" t="s">
        <v>218</v>
      </c>
      <c r="H33" s="128"/>
      <c r="I33" s="128"/>
      <c r="J33" s="128"/>
      <c r="L33" s="129">
        <v>32</v>
      </c>
      <c r="M33" s="147"/>
      <c r="N33" s="130"/>
      <c r="X33" s="29">
        <v>33</v>
      </c>
      <c r="Y33" s="171"/>
      <c r="Z33" s="171"/>
      <c r="AA33" s="194"/>
      <c r="AB33" s="83"/>
      <c r="AC33"/>
      <c r="AD33" s="97">
        <f t="shared" si="7"/>
        <v>5</v>
      </c>
      <c r="AE33" s="29" t="str">
        <f>IF($AD34&gt;$AD33, IFERROR(MATCH($AD33, $AD34:$AD$100, 0)-1, ROW($AD$100)-ROW()), "")</f>
        <v/>
      </c>
      <c r="AF33" s="97">
        <f t="shared" ca="1" si="8"/>
        <v>0</v>
      </c>
      <c r="AG33" s="29">
        <f t="shared" ca="1" si="9"/>
        <v>0</v>
      </c>
      <c r="AH33" s="91">
        <f t="shared" ca="1" si="10"/>
        <v>0</v>
      </c>
      <c r="AI33" s="29">
        <f t="shared" ca="1" si="11"/>
        <v>0</v>
      </c>
      <c r="AJ33" s="87" t="str">
        <f t="shared" ca="1" si="0"/>
        <v/>
      </c>
      <c r="AK33" s="32" t="str">
        <f t="shared" ca="1" si="1"/>
        <v/>
      </c>
      <c r="AL33" s="89" t="str">
        <f t="shared" ca="1" si="12"/>
        <v/>
      </c>
      <c r="AM33" s="32" t="str">
        <f t="shared" ca="1" si="13"/>
        <v/>
      </c>
      <c r="AN33" s="91" t="str">
        <f t="shared" ca="1" si="14"/>
        <v/>
      </c>
      <c r="AO33" s="29" t="str">
        <f t="shared" ca="1" si="15"/>
        <v/>
      </c>
      <c r="AP33" s="91" t="str">
        <f t="shared" si="16"/>
        <v/>
      </c>
      <c r="AQ33" s="29" t="str">
        <f t="shared" si="17"/>
        <v/>
      </c>
      <c r="AR33" s="91" t="str">
        <f t="shared" si="3"/>
        <v/>
      </c>
      <c r="AS33" s="93" t="str">
        <f t="shared" ca="1" si="18"/>
        <v/>
      </c>
      <c r="AT33" s="125" t="str">
        <f t="shared" ca="1" si="19"/>
        <v/>
      </c>
      <c r="AU33" s="126" t="str">
        <f t="shared" ca="1" si="20"/>
        <v/>
      </c>
      <c r="AV33" s="127" t="str">
        <f t="shared" ca="1" si="21"/>
        <v/>
      </c>
      <c r="AX33" s="30" t="str">
        <f t="shared" ca="1" si="22"/>
        <v/>
      </c>
    </row>
    <row r="34" spans="1:50" s="29" customFormat="1" ht="14.4" customHeight="1" x14ac:dyDescent="0.3">
      <c r="A34" s="82" t="str">
        <f t="shared" ca="1" si="6"/>
        <v/>
      </c>
      <c r="B34" s="128"/>
      <c r="C34" s="128" t="s">
        <v>38</v>
      </c>
      <c r="D34" s="128" t="s">
        <v>38</v>
      </c>
      <c r="E34" s="128" t="s">
        <v>38</v>
      </c>
      <c r="F34" s="128" t="s">
        <v>38</v>
      </c>
      <c r="G34" s="128" t="s">
        <v>219</v>
      </c>
      <c r="H34" s="128"/>
      <c r="I34" s="128"/>
      <c r="J34" s="128"/>
      <c r="L34" s="129">
        <v>33</v>
      </c>
      <c r="M34" s="147"/>
      <c r="N34" s="130"/>
      <c r="X34" s="29">
        <v>34</v>
      </c>
      <c r="Y34" s="171"/>
      <c r="Z34" s="171"/>
      <c r="AA34" s="194"/>
      <c r="AB34" s="83"/>
      <c r="AC34"/>
      <c r="AD34" s="97">
        <f t="shared" si="7"/>
        <v>5</v>
      </c>
      <c r="AE34" s="29" t="str">
        <f>IF($AD35&gt;$AD34, IFERROR(MATCH($AD34, $AD35:$AD$100, 0)-1, ROW($AD$100)-ROW()), "")</f>
        <v/>
      </c>
      <c r="AF34" s="97">
        <f t="shared" ca="1" si="8"/>
        <v>0</v>
      </c>
      <c r="AG34" s="29">
        <f t="shared" ca="1" si="9"/>
        <v>0</v>
      </c>
      <c r="AH34" s="91">
        <f t="shared" ca="1" si="10"/>
        <v>0</v>
      </c>
      <c r="AI34" s="29">
        <f t="shared" ca="1" si="11"/>
        <v>0</v>
      </c>
      <c r="AJ34" s="87" t="str">
        <f t="shared" ca="1" si="0"/>
        <v/>
      </c>
      <c r="AK34" s="32" t="str">
        <f t="shared" ca="1" si="1"/>
        <v/>
      </c>
      <c r="AL34" s="89" t="str">
        <f t="shared" ca="1" si="12"/>
        <v/>
      </c>
      <c r="AM34" s="32" t="str">
        <f t="shared" ca="1" si="13"/>
        <v/>
      </c>
      <c r="AN34" s="91" t="str">
        <f t="shared" ca="1" si="14"/>
        <v/>
      </c>
      <c r="AO34" s="29" t="str">
        <f t="shared" ca="1" si="15"/>
        <v/>
      </c>
      <c r="AP34" s="91" t="str">
        <f t="shared" si="16"/>
        <v/>
      </c>
      <c r="AQ34" s="29" t="str">
        <f t="shared" si="17"/>
        <v/>
      </c>
      <c r="AR34" s="91" t="str">
        <f t="shared" si="3"/>
        <v/>
      </c>
      <c r="AS34" s="93" t="str">
        <f t="shared" ca="1" si="18"/>
        <v/>
      </c>
      <c r="AT34" s="125" t="str">
        <f t="shared" ca="1" si="19"/>
        <v/>
      </c>
      <c r="AU34" s="126" t="str">
        <f t="shared" ca="1" si="20"/>
        <v/>
      </c>
      <c r="AV34" s="127" t="str">
        <f t="shared" ca="1" si="21"/>
        <v/>
      </c>
      <c r="AX34" s="30" t="str">
        <f t="shared" ca="1" si="22"/>
        <v/>
      </c>
    </row>
    <row r="35" spans="1:50" s="29" customFormat="1" ht="14.4" customHeight="1" x14ac:dyDescent="0.3">
      <c r="A35" s="82" t="str">
        <f t="shared" ca="1" si="6"/>
        <v/>
      </c>
      <c r="B35" s="128"/>
      <c r="C35" s="128" t="s">
        <v>38</v>
      </c>
      <c r="D35" s="128" t="s">
        <v>38</v>
      </c>
      <c r="E35" s="128" t="s">
        <v>38</v>
      </c>
      <c r="F35" s="128" t="s">
        <v>38</v>
      </c>
      <c r="G35" s="128" t="s">
        <v>220</v>
      </c>
      <c r="H35" s="128"/>
      <c r="I35" s="128"/>
      <c r="J35" s="128"/>
      <c r="L35" s="129">
        <v>34</v>
      </c>
      <c r="M35" s="147"/>
      <c r="N35" s="130"/>
      <c r="X35" s="29">
        <v>35</v>
      </c>
      <c r="Y35" s="171"/>
      <c r="Z35" s="171"/>
      <c r="AA35" s="194"/>
      <c r="AB35" s="83"/>
      <c r="AC35"/>
      <c r="AD35" s="97">
        <f t="shared" si="7"/>
        <v>5</v>
      </c>
      <c r="AE35" s="29" t="str">
        <f>IF($AD36&gt;$AD35, IFERROR(MATCH($AD35, $AD36:$AD$100, 0)-1, ROW($AD$100)-ROW()), "")</f>
        <v/>
      </c>
      <c r="AF35" s="97">
        <f t="shared" ca="1" si="8"/>
        <v>0</v>
      </c>
      <c r="AG35" s="29">
        <f t="shared" ca="1" si="9"/>
        <v>0</v>
      </c>
      <c r="AH35" s="91">
        <f t="shared" ca="1" si="10"/>
        <v>0</v>
      </c>
      <c r="AI35" s="29">
        <f t="shared" ca="1" si="11"/>
        <v>0</v>
      </c>
      <c r="AJ35" s="87" t="str">
        <f t="shared" ca="1" si="0"/>
        <v/>
      </c>
      <c r="AK35" s="32" t="str">
        <f t="shared" ca="1" si="1"/>
        <v/>
      </c>
      <c r="AL35" s="89" t="str">
        <f t="shared" ca="1" si="12"/>
        <v/>
      </c>
      <c r="AM35" s="32" t="str">
        <f t="shared" ca="1" si="13"/>
        <v/>
      </c>
      <c r="AN35" s="91" t="str">
        <f t="shared" ca="1" si="14"/>
        <v/>
      </c>
      <c r="AO35" s="29" t="str">
        <f t="shared" ca="1" si="15"/>
        <v/>
      </c>
      <c r="AP35" s="91" t="str">
        <f t="shared" si="16"/>
        <v/>
      </c>
      <c r="AQ35" s="29" t="str">
        <f t="shared" si="17"/>
        <v/>
      </c>
      <c r="AR35" s="91" t="str">
        <f t="shared" si="3"/>
        <v/>
      </c>
      <c r="AS35" s="93" t="str">
        <f t="shared" ca="1" si="18"/>
        <v/>
      </c>
      <c r="AT35" s="125" t="str">
        <f t="shared" ca="1" si="19"/>
        <v/>
      </c>
      <c r="AU35" s="126" t="str">
        <f t="shared" ca="1" si="20"/>
        <v/>
      </c>
      <c r="AV35" s="127" t="str">
        <f t="shared" ca="1" si="21"/>
        <v/>
      </c>
      <c r="AX35" s="30" t="str">
        <f t="shared" ca="1" si="22"/>
        <v/>
      </c>
    </row>
    <row r="36" spans="1:50" s="29" customFormat="1" ht="14.4" customHeight="1" x14ac:dyDescent="0.3">
      <c r="A36" s="82" t="str">
        <f t="shared" ca="1" si="6"/>
        <v/>
      </c>
      <c r="B36" s="128"/>
      <c r="C36" s="128" t="s">
        <v>38</v>
      </c>
      <c r="D36" s="128" t="s">
        <v>38</v>
      </c>
      <c r="E36" s="128" t="s">
        <v>38</v>
      </c>
      <c r="F36" s="128" t="s">
        <v>38</v>
      </c>
      <c r="G36" s="128" t="s">
        <v>221</v>
      </c>
      <c r="H36" s="128"/>
      <c r="I36" s="128"/>
      <c r="J36" s="128"/>
      <c r="L36" s="129">
        <v>35</v>
      </c>
      <c r="M36" s="147"/>
      <c r="N36" s="130"/>
      <c r="X36" s="29">
        <v>36</v>
      </c>
      <c r="Y36" s="171"/>
      <c r="Z36" s="171"/>
      <c r="AA36" s="194"/>
      <c r="AB36" s="83"/>
      <c r="AC36"/>
      <c r="AD36" s="97">
        <f t="shared" si="7"/>
        <v>5</v>
      </c>
      <c r="AE36" s="29" t="str">
        <f>IF($AD37&gt;$AD36, IFERROR(MATCH($AD36, $AD37:$AD$100, 0)-1, ROW($AD$100)-ROW()), "")</f>
        <v/>
      </c>
      <c r="AF36" s="97">
        <f t="shared" ca="1" si="8"/>
        <v>0</v>
      </c>
      <c r="AG36" s="29">
        <f t="shared" ca="1" si="9"/>
        <v>0</v>
      </c>
      <c r="AH36" s="91">
        <f t="shared" ca="1" si="10"/>
        <v>0</v>
      </c>
      <c r="AI36" s="29">
        <f t="shared" ca="1" si="11"/>
        <v>0</v>
      </c>
      <c r="AJ36" s="87" t="str">
        <f t="shared" ca="1" si="0"/>
        <v/>
      </c>
      <c r="AK36" s="32" t="str">
        <f t="shared" ca="1" si="1"/>
        <v/>
      </c>
      <c r="AL36" s="89" t="str">
        <f t="shared" ca="1" si="12"/>
        <v/>
      </c>
      <c r="AM36" s="32" t="str">
        <f t="shared" ca="1" si="13"/>
        <v/>
      </c>
      <c r="AN36" s="91" t="str">
        <f t="shared" ca="1" si="14"/>
        <v/>
      </c>
      <c r="AO36" s="29" t="str">
        <f t="shared" ca="1" si="15"/>
        <v/>
      </c>
      <c r="AP36" s="91" t="str">
        <f t="shared" si="16"/>
        <v/>
      </c>
      <c r="AQ36" s="29" t="str">
        <f t="shared" si="17"/>
        <v/>
      </c>
      <c r="AR36" s="91" t="str">
        <f t="shared" si="3"/>
        <v/>
      </c>
      <c r="AS36" s="93" t="str">
        <f t="shared" ca="1" si="18"/>
        <v/>
      </c>
      <c r="AT36" s="125" t="str">
        <f t="shared" ca="1" si="19"/>
        <v/>
      </c>
      <c r="AU36" s="126" t="str">
        <f t="shared" ca="1" si="20"/>
        <v/>
      </c>
      <c r="AV36" s="127" t="str">
        <f t="shared" ca="1" si="21"/>
        <v/>
      </c>
      <c r="AX36" s="30" t="str">
        <f t="shared" ca="1" si="22"/>
        <v/>
      </c>
    </row>
    <row r="37" spans="1:50" s="29" customFormat="1" ht="14.4" customHeight="1" x14ac:dyDescent="0.3">
      <c r="A37" s="82" t="str">
        <f t="shared" ca="1" si="6"/>
        <v/>
      </c>
      <c r="B37" s="128"/>
      <c r="C37" s="128" t="s">
        <v>38</v>
      </c>
      <c r="D37" s="128" t="s">
        <v>38</v>
      </c>
      <c r="E37" s="128" t="s">
        <v>38</v>
      </c>
      <c r="F37" s="128" t="s">
        <v>38</v>
      </c>
      <c r="G37" s="128" t="s">
        <v>222</v>
      </c>
      <c r="H37" s="128"/>
      <c r="I37" s="128"/>
      <c r="J37" s="128"/>
      <c r="L37" s="129">
        <v>36</v>
      </c>
      <c r="M37" s="147"/>
      <c r="N37" s="130"/>
      <c r="X37" s="29">
        <v>37</v>
      </c>
      <c r="Y37" s="171"/>
      <c r="Z37" s="171"/>
      <c r="AA37" s="194"/>
      <c r="AB37" s="83"/>
      <c r="AC37"/>
      <c r="AD37" s="97">
        <f t="shared" si="7"/>
        <v>5</v>
      </c>
      <c r="AE37" s="29" t="str">
        <f>IF($AD38&gt;$AD37, IFERROR(MATCH($AD37, $AD38:$AD$100, 0)-1, ROW($AD$100)-ROW()), "")</f>
        <v/>
      </c>
      <c r="AF37" s="97">
        <f t="shared" ca="1" si="8"/>
        <v>0</v>
      </c>
      <c r="AG37" s="29">
        <f t="shared" ca="1" si="9"/>
        <v>0</v>
      </c>
      <c r="AH37" s="91">
        <f t="shared" ca="1" si="10"/>
        <v>0</v>
      </c>
      <c r="AI37" s="29">
        <f t="shared" ca="1" si="11"/>
        <v>0</v>
      </c>
      <c r="AJ37" s="87" t="str">
        <f t="shared" ref="AJ37:AJ68" ca="1" si="23">IF(ISTEXT(M37), IFERROR(IF(SEARCH(".", M37)&lt;&gt;0, "| Veld '"&amp;AJ$4&amp;ROW()&amp;"': "&amp;Fout_punt), "| Veld '"&amp;AJ$4&amp;ROW()&amp;"': "&amp;Fout_geen_getal), IF(M37&lt;&gt;AH37, "| Veld '"&amp;AJ$4&amp;ROW()&amp;"': "&amp;Fout_som&amp;TEXT(AH37,"#.##0,00 €")&amp;"  ", IF($Y37&lt;&gt;1, IF(M37&lt;0, "| Veld '"&amp;AJ$4&amp;ROW()&amp;"': "&amp;Fout_negatief, ""), "")))</f>
        <v/>
      </c>
      <c r="AK37" s="32" t="str">
        <f t="shared" ref="AK37:AK68" ca="1" si="24">IF(ISTEXT(N37), IFERROR(IF(SEARCH(".", N37)&lt;&gt;0, "| Veld '"&amp;AK$4&amp;ROW()&amp;"': "&amp;Fout_punt), "| Veld '"&amp;AK$4&amp;ROW()&amp;"': "&amp;Fout_geen_getal), IF(N37&lt;&gt;AI37, "| Veld '"&amp;AK$4&amp;ROW()&amp;"': "&amp;Fout_som&amp;TEXT(AI37,"#.##0,00 €")&amp;"  ", IF($Y37&lt;&gt;1, IF(N37&lt;0, "| Veld '"&amp;AK$4&amp;ROW()&amp;"': "&amp;Fout_negatief, ""), "")))</f>
        <v/>
      </c>
      <c r="AL37" s="89" t="str">
        <f t="shared" ca="1" si="12"/>
        <v/>
      </c>
      <c r="AM37" s="32" t="str">
        <f t="shared" ca="1" si="13"/>
        <v/>
      </c>
      <c r="AN37" s="91" t="str">
        <f t="shared" ca="1" si="14"/>
        <v/>
      </c>
      <c r="AO37" s="29" t="str">
        <f t="shared" ca="1" si="15"/>
        <v/>
      </c>
      <c r="AP37" s="91" t="str">
        <f t="shared" si="16"/>
        <v/>
      </c>
      <c r="AQ37" s="29" t="str">
        <f t="shared" si="17"/>
        <v/>
      </c>
      <c r="AR37" s="91" t="str">
        <f t="shared" si="3"/>
        <v/>
      </c>
      <c r="AS37" s="93" t="str">
        <f t="shared" ca="1" si="18"/>
        <v/>
      </c>
      <c r="AT37" s="125" t="str">
        <f t="shared" ca="1" si="19"/>
        <v/>
      </c>
      <c r="AU37" s="126" t="str">
        <f t="shared" ca="1" si="20"/>
        <v/>
      </c>
      <c r="AV37" s="127" t="str">
        <f t="shared" ca="1" si="21"/>
        <v/>
      </c>
      <c r="AX37" s="30" t="str">
        <f t="shared" ca="1" si="22"/>
        <v/>
      </c>
    </row>
    <row r="38" spans="1:50" s="29" customFormat="1" ht="14.4" customHeight="1" x14ac:dyDescent="0.3">
      <c r="A38" s="82" t="str">
        <f t="shared" ca="1" si="6"/>
        <v/>
      </c>
      <c r="B38" s="128"/>
      <c r="C38" s="128" t="s">
        <v>38</v>
      </c>
      <c r="D38" s="128" t="s">
        <v>38</v>
      </c>
      <c r="E38" s="128" t="s">
        <v>38</v>
      </c>
      <c r="F38" s="128" t="s">
        <v>223</v>
      </c>
      <c r="G38" s="128"/>
      <c r="H38" s="128"/>
      <c r="I38" s="128"/>
      <c r="J38" s="128"/>
      <c r="L38" s="129">
        <v>37</v>
      </c>
      <c r="M38" s="147"/>
      <c r="N38" s="130"/>
      <c r="X38" s="29">
        <v>38</v>
      </c>
      <c r="Y38" s="171"/>
      <c r="Z38" s="171"/>
      <c r="AA38" s="194"/>
      <c r="AB38" s="83"/>
      <c r="AC38"/>
      <c r="AD38" s="97">
        <f t="shared" si="7"/>
        <v>4</v>
      </c>
      <c r="AE38" s="29" t="str">
        <f>IF($AD39&gt;$AD38, IFERROR(MATCH($AD38, $AD39:$AD$100, 0)-1, ROW($AD$100)-ROW()), "")</f>
        <v/>
      </c>
      <c r="AF38" s="97">
        <f t="shared" ca="1" si="8"/>
        <v>0</v>
      </c>
      <c r="AG38" s="29">
        <f t="shared" ca="1" si="9"/>
        <v>0</v>
      </c>
      <c r="AH38" s="91">
        <f t="shared" ca="1" si="10"/>
        <v>0</v>
      </c>
      <c r="AI38" s="29">
        <f t="shared" ca="1" si="11"/>
        <v>0</v>
      </c>
      <c r="AJ38" s="87" t="str">
        <f t="shared" ca="1" si="23"/>
        <v/>
      </c>
      <c r="AK38" s="32" t="str">
        <f t="shared" ca="1" si="24"/>
        <v/>
      </c>
      <c r="AL38" s="89" t="str">
        <f t="shared" ca="1" si="12"/>
        <v/>
      </c>
      <c r="AM38" s="32" t="str">
        <f t="shared" ca="1" si="13"/>
        <v/>
      </c>
      <c r="AN38" s="91" t="str">
        <f t="shared" ca="1" si="14"/>
        <v/>
      </c>
      <c r="AO38" s="29" t="str">
        <f t="shared" ca="1" si="15"/>
        <v/>
      </c>
      <c r="AP38" s="91" t="str">
        <f t="shared" si="16"/>
        <v/>
      </c>
      <c r="AQ38" s="29" t="str">
        <f t="shared" si="17"/>
        <v/>
      </c>
      <c r="AR38" s="91" t="str">
        <f t="shared" si="3"/>
        <v/>
      </c>
      <c r="AS38" s="93" t="str">
        <f t="shared" ca="1" si="18"/>
        <v/>
      </c>
      <c r="AT38" s="125" t="str">
        <f t="shared" ca="1" si="19"/>
        <v/>
      </c>
      <c r="AU38" s="126" t="str">
        <f t="shared" ca="1" si="20"/>
        <v/>
      </c>
      <c r="AV38" s="127" t="str">
        <f t="shared" ca="1" si="21"/>
        <v/>
      </c>
      <c r="AX38" s="30" t="str">
        <f t="shared" ca="1" si="22"/>
        <v/>
      </c>
    </row>
    <row r="39" spans="1:50" s="29" customFormat="1" ht="14.4" customHeight="1" x14ac:dyDescent="0.3">
      <c r="A39" s="82" t="str">
        <f t="shared" ca="1" si="6"/>
        <v/>
      </c>
      <c r="B39" s="128"/>
      <c r="C39" s="128" t="s">
        <v>38</v>
      </c>
      <c r="D39" s="128" t="s">
        <v>38</v>
      </c>
      <c r="E39" s="128" t="s">
        <v>224</v>
      </c>
      <c r="F39" s="128"/>
      <c r="G39" s="128"/>
      <c r="H39" s="128"/>
      <c r="I39" s="128"/>
      <c r="J39" s="128"/>
      <c r="L39" s="129" t="s">
        <v>225</v>
      </c>
      <c r="M39" s="147">
        <f>SUM(M40:M41)</f>
        <v>0</v>
      </c>
      <c r="N39" s="130">
        <f>SUM(N40:N41)</f>
        <v>0</v>
      </c>
      <c r="X39" s="29">
        <v>39</v>
      </c>
      <c r="Y39" s="171"/>
      <c r="Z39" s="171"/>
      <c r="AA39" s="194"/>
      <c r="AB39" s="83"/>
      <c r="AC39"/>
      <c r="AD39" s="97">
        <f t="shared" si="7"/>
        <v>3</v>
      </c>
      <c r="AE39" s="29">
        <f>IF($AD40&gt;$AD39, IFERROR(MATCH($AD39, $AD40:$AD$100, 0)-1, ROW($AD$100)-ROW()), "")</f>
        <v>11</v>
      </c>
      <c r="AF39" s="97">
        <f t="shared" ca="1" si="8"/>
        <v>0</v>
      </c>
      <c r="AG39" s="29">
        <f t="shared" ca="1" si="9"/>
        <v>0</v>
      </c>
      <c r="AH39" s="91">
        <f t="shared" ca="1" si="10"/>
        <v>0</v>
      </c>
      <c r="AI39" s="29">
        <f t="shared" ca="1" si="11"/>
        <v>0</v>
      </c>
      <c r="AJ39" s="87" t="str">
        <f t="shared" ca="1" si="23"/>
        <v/>
      </c>
      <c r="AK39" s="32" t="str">
        <f t="shared" ca="1" si="24"/>
        <v/>
      </c>
      <c r="AL39" s="89" t="str">
        <f t="shared" ca="1" si="12"/>
        <v/>
      </c>
      <c r="AM39" s="32" t="str">
        <f t="shared" ca="1" si="13"/>
        <v/>
      </c>
      <c r="AN39" s="91" t="str">
        <f t="shared" ca="1" si="14"/>
        <v/>
      </c>
      <c r="AO39" s="29" t="str">
        <f t="shared" ca="1" si="15"/>
        <v/>
      </c>
      <c r="AP39" s="91" t="str">
        <f t="shared" si="16"/>
        <v/>
      </c>
      <c r="AQ39" s="29" t="str">
        <f t="shared" si="17"/>
        <v/>
      </c>
      <c r="AR39" s="91" t="str">
        <f t="shared" si="3"/>
        <v/>
      </c>
      <c r="AS39" s="93" t="str">
        <f t="shared" ca="1" si="18"/>
        <v/>
      </c>
      <c r="AT39" s="125" t="str">
        <f t="shared" ca="1" si="19"/>
        <v/>
      </c>
      <c r="AU39" s="126" t="str">
        <f t="shared" ca="1" si="20"/>
        <v/>
      </c>
      <c r="AV39" s="127" t="str">
        <f t="shared" ca="1" si="21"/>
        <v/>
      </c>
      <c r="AX39" s="30" t="str">
        <f t="shared" ca="1" si="22"/>
        <v/>
      </c>
    </row>
    <row r="40" spans="1:50" s="29" customFormat="1" ht="14.4" customHeight="1" x14ac:dyDescent="0.3">
      <c r="A40" s="82" t="str">
        <f t="shared" ca="1" si="6"/>
        <v/>
      </c>
      <c r="B40" s="128"/>
      <c r="C40" s="128" t="s">
        <v>38</v>
      </c>
      <c r="D40" s="128" t="s">
        <v>38</v>
      </c>
      <c r="E40" s="128" t="s">
        <v>38</v>
      </c>
      <c r="F40" s="128" t="s">
        <v>211</v>
      </c>
      <c r="G40" s="128"/>
      <c r="H40" s="128"/>
      <c r="I40" s="128"/>
      <c r="J40" s="128"/>
      <c r="L40" s="129">
        <v>40</v>
      </c>
      <c r="M40" s="147"/>
      <c r="N40" s="130"/>
      <c r="X40" s="29">
        <v>40</v>
      </c>
      <c r="Y40" s="171"/>
      <c r="Z40" s="171"/>
      <c r="AA40" s="194"/>
      <c r="AB40" s="83"/>
      <c r="AC40"/>
      <c r="AD40" s="97">
        <f t="shared" si="7"/>
        <v>4</v>
      </c>
      <c r="AE40" s="29" t="str">
        <f>IF($AD41&gt;$AD40, IFERROR(MATCH($AD40, $AD41:$AD$100, 0)-1, ROW($AD$100)-ROW()), "")</f>
        <v/>
      </c>
      <c r="AF40" s="97">
        <f t="shared" ca="1" si="8"/>
        <v>0</v>
      </c>
      <c r="AG40" s="29">
        <f t="shared" ca="1" si="9"/>
        <v>0</v>
      </c>
      <c r="AH40" s="91">
        <f t="shared" ca="1" si="10"/>
        <v>0</v>
      </c>
      <c r="AI40" s="29">
        <f t="shared" ca="1" si="11"/>
        <v>0</v>
      </c>
      <c r="AJ40" s="87" t="str">
        <f t="shared" ca="1" si="23"/>
        <v/>
      </c>
      <c r="AK40" s="32" t="str">
        <f t="shared" ca="1" si="24"/>
        <v/>
      </c>
      <c r="AL40" s="89" t="str">
        <f t="shared" ca="1" si="12"/>
        <v/>
      </c>
      <c r="AM40" s="32" t="str">
        <f t="shared" ca="1" si="13"/>
        <v/>
      </c>
      <c r="AN40" s="91" t="str">
        <f t="shared" ca="1" si="14"/>
        <v/>
      </c>
      <c r="AO40" s="29" t="str">
        <f t="shared" ca="1" si="15"/>
        <v/>
      </c>
      <c r="AP40" s="91" t="str">
        <f t="shared" si="16"/>
        <v/>
      </c>
      <c r="AQ40" s="29" t="str">
        <f t="shared" si="17"/>
        <v/>
      </c>
      <c r="AR40" s="91" t="str">
        <f t="shared" si="3"/>
        <v/>
      </c>
      <c r="AS40" s="93" t="str">
        <f t="shared" ca="1" si="18"/>
        <v/>
      </c>
      <c r="AT40" s="125" t="str">
        <f t="shared" ca="1" si="19"/>
        <v/>
      </c>
      <c r="AU40" s="126" t="str">
        <f t="shared" ca="1" si="20"/>
        <v/>
      </c>
      <c r="AV40" s="127" t="str">
        <f t="shared" ca="1" si="21"/>
        <v/>
      </c>
      <c r="AX40" s="30" t="str">
        <f t="shared" ca="1" si="22"/>
        <v/>
      </c>
    </row>
    <row r="41" spans="1:50" s="29" customFormat="1" ht="14.4" customHeight="1" x14ac:dyDescent="0.3">
      <c r="A41" s="82" t="str">
        <f t="shared" ca="1" si="6"/>
        <v/>
      </c>
      <c r="B41" s="128"/>
      <c r="C41" s="128" t="s">
        <v>38</v>
      </c>
      <c r="D41" s="128" t="s">
        <v>38</v>
      </c>
      <c r="E41" s="128" t="s">
        <v>38</v>
      </c>
      <c r="F41" s="128" t="s">
        <v>212</v>
      </c>
      <c r="G41" s="128"/>
      <c r="H41" s="128"/>
      <c r="I41" s="128"/>
      <c r="J41" s="128"/>
      <c r="L41" s="129">
        <v>41</v>
      </c>
      <c r="M41" s="147">
        <f>SUM(M42:M50)</f>
        <v>0</v>
      </c>
      <c r="N41" s="130">
        <f>SUM(N42:N50)</f>
        <v>0</v>
      </c>
      <c r="X41" s="29">
        <v>41</v>
      </c>
      <c r="Y41" s="171"/>
      <c r="Z41" s="171"/>
      <c r="AA41" s="194"/>
      <c r="AB41" s="83"/>
      <c r="AC41"/>
      <c r="AD41" s="97">
        <f t="shared" si="7"/>
        <v>4</v>
      </c>
      <c r="AE41" s="29">
        <f>IF($AD42&gt;$AD41, IFERROR(MATCH($AD41, $AD42:$AD$100, 0)-1, ROW($AD$100)-ROW()), "")</f>
        <v>17</v>
      </c>
      <c r="AF41" s="97">
        <f t="shared" ca="1" si="8"/>
        <v>0</v>
      </c>
      <c r="AG41" s="29">
        <f t="shared" ca="1" si="9"/>
        <v>0</v>
      </c>
      <c r="AH41" s="91">
        <f t="shared" ca="1" si="10"/>
        <v>0</v>
      </c>
      <c r="AI41" s="29">
        <f t="shared" ca="1" si="11"/>
        <v>0</v>
      </c>
      <c r="AJ41" s="87" t="str">
        <f t="shared" ca="1" si="23"/>
        <v/>
      </c>
      <c r="AK41" s="32" t="str">
        <f t="shared" ca="1" si="24"/>
        <v/>
      </c>
      <c r="AL41" s="89" t="str">
        <f t="shared" ca="1" si="12"/>
        <v/>
      </c>
      <c r="AM41" s="32" t="str">
        <f t="shared" ca="1" si="13"/>
        <v/>
      </c>
      <c r="AN41" s="91" t="str">
        <f t="shared" ca="1" si="14"/>
        <v/>
      </c>
      <c r="AO41" s="29" t="str">
        <f t="shared" ca="1" si="15"/>
        <v/>
      </c>
      <c r="AP41" s="91" t="str">
        <f t="shared" si="16"/>
        <v/>
      </c>
      <c r="AQ41" s="29" t="str">
        <f t="shared" si="17"/>
        <v/>
      </c>
      <c r="AR41" s="91" t="str">
        <f t="shared" si="3"/>
        <v/>
      </c>
      <c r="AS41" s="93" t="str">
        <f t="shared" ca="1" si="18"/>
        <v/>
      </c>
      <c r="AT41" s="125" t="str">
        <f t="shared" ca="1" si="19"/>
        <v/>
      </c>
      <c r="AU41" s="126" t="str">
        <f t="shared" ca="1" si="20"/>
        <v/>
      </c>
      <c r="AV41" s="127" t="str">
        <f t="shared" ca="1" si="21"/>
        <v/>
      </c>
      <c r="AX41" s="30" t="str">
        <f t="shared" ca="1" si="22"/>
        <v/>
      </c>
    </row>
    <row r="42" spans="1:50" s="29" customFormat="1" ht="14.4" customHeight="1" x14ac:dyDescent="0.3">
      <c r="A42" s="82" t="str">
        <f t="shared" ca="1" si="6"/>
        <v/>
      </c>
      <c r="B42" s="128"/>
      <c r="C42" s="128"/>
      <c r="D42" s="128"/>
      <c r="E42" s="128"/>
      <c r="F42" s="128"/>
      <c r="G42" s="128" t="s">
        <v>385</v>
      </c>
      <c r="H42" s="128"/>
      <c r="I42" s="128"/>
      <c r="J42" s="128"/>
      <c r="L42" s="129">
        <v>411</v>
      </c>
      <c r="M42" s="147"/>
      <c r="N42" s="130"/>
      <c r="X42" s="29">
        <v>42</v>
      </c>
      <c r="Y42" s="171"/>
      <c r="Z42" s="171"/>
      <c r="AA42" s="194"/>
      <c r="AB42" s="83"/>
      <c r="AC42"/>
      <c r="AD42" s="97">
        <f t="shared" si="7"/>
        <v>5</v>
      </c>
      <c r="AE42" s="29" t="str">
        <f>IF($AD43&gt;$AD42, IFERROR(MATCH($AD42, $AD43:$AD$100, 0)-1, ROW($AD$100)-ROW()), "")</f>
        <v/>
      </c>
      <c r="AF42" s="97">
        <f t="shared" ca="1" si="8"/>
        <v>0</v>
      </c>
      <c r="AG42" s="29">
        <f t="shared" ca="1" si="9"/>
        <v>0</v>
      </c>
      <c r="AH42" s="91">
        <f t="shared" ca="1" si="10"/>
        <v>0</v>
      </c>
      <c r="AI42" s="29">
        <f t="shared" ca="1" si="11"/>
        <v>0</v>
      </c>
      <c r="AJ42" s="87" t="str">
        <f t="shared" ca="1" si="23"/>
        <v/>
      </c>
      <c r="AK42" s="32" t="str">
        <f t="shared" ca="1" si="24"/>
        <v/>
      </c>
      <c r="AL42" s="89" t="str">
        <f t="shared" ca="1" si="12"/>
        <v/>
      </c>
      <c r="AM42" s="32" t="str">
        <f t="shared" ca="1" si="13"/>
        <v/>
      </c>
      <c r="AN42" s="91" t="str">
        <f t="shared" ca="1" si="14"/>
        <v/>
      </c>
      <c r="AO42" s="29" t="str">
        <f t="shared" ca="1" si="15"/>
        <v/>
      </c>
      <c r="AP42" s="91" t="str">
        <f t="shared" si="16"/>
        <v/>
      </c>
      <c r="AQ42" s="29" t="str">
        <f t="shared" si="17"/>
        <v/>
      </c>
      <c r="AR42" s="91" t="str">
        <f t="shared" si="3"/>
        <v/>
      </c>
      <c r="AS42" s="93" t="str">
        <f t="shared" ca="1" si="18"/>
        <v/>
      </c>
      <c r="AT42" s="125" t="str">
        <f t="shared" ca="1" si="19"/>
        <v/>
      </c>
      <c r="AU42" s="126" t="str">
        <f t="shared" ca="1" si="20"/>
        <v/>
      </c>
      <c r="AV42" s="127" t="str">
        <f t="shared" ca="1" si="21"/>
        <v/>
      </c>
      <c r="AX42" s="30" t="str">
        <f t="shared" ca="1" si="22"/>
        <v/>
      </c>
    </row>
    <row r="43" spans="1:50" s="29" customFormat="1" ht="14.4" customHeight="1" x14ac:dyDescent="0.3">
      <c r="A43" s="82" t="str">
        <f t="shared" ca="1" si="6"/>
        <v/>
      </c>
      <c r="B43" s="128"/>
      <c r="C43" s="128"/>
      <c r="D43" s="128"/>
      <c r="E43" s="128"/>
      <c r="F43" s="128"/>
      <c r="G43" s="128" t="s">
        <v>386</v>
      </c>
      <c r="H43" s="128"/>
      <c r="I43" s="128"/>
      <c r="J43" s="128"/>
      <c r="L43" s="129">
        <v>412</v>
      </c>
      <c r="M43" s="147"/>
      <c r="N43" s="130"/>
      <c r="X43" s="29">
        <v>43</v>
      </c>
      <c r="Y43" s="171"/>
      <c r="Z43" s="171"/>
      <c r="AA43" s="194"/>
      <c r="AB43" s="83"/>
      <c r="AC43"/>
      <c r="AD43" s="97">
        <f t="shared" si="7"/>
        <v>5</v>
      </c>
      <c r="AE43" s="29" t="str">
        <f>IF($AD44&gt;$AD43, IFERROR(MATCH($AD43, $AD44:$AD$100, 0)-1, ROW($AD$100)-ROW()), "")</f>
        <v/>
      </c>
      <c r="AF43" s="97">
        <f t="shared" ca="1" si="8"/>
        <v>0</v>
      </c>
      <c r="AG43" s="29">
        <f t="shared" ca="1" si="9"/>
        <v>0</v>
      </c>
      <c r="AH43" s="91">
        <f t="shared" ca="1" si="10"/>
        <v>0</v>
      </c>
      <c r="AI43" s="29">
        <f t="shared" ca="1" si="11"/>
        <v>0</v>
      </c>
      <c r="AJ43" s="87" t="str">
        <f t="shared" ca="1" si="23"/>
        <v/>
      </c>
      <c r="AK43" s="32" t="str">
        <f t="shared" ca="1" si="24"/>
        <v/>
      </c>
      <c r="AL43" s="89" t="str">
        <f t="shared" ca="1" si="12"/>
        <v/>
      </c>
      <c r="AM43" s="32" t="str">
        <f t="shared" ca="1" si="13"/>
        <v/>
      </c>
      <c r="AN43" s="91" t="str">
        <f t="shared" ca="1" si="14"/>
        <v/>
      </c>
      <c r="AO43" s="29" t="str">
        <f t="shared" ca="1" si="15"/>
        <v/>
      </c>
      <c r="AP43" s="91" t="str">
        <f t="shared" si="16"/>
        <v/>
      </c>
      <c r="AQ43" s="29" t="str">
        <f t="shared" si="17"/>
        <v/>
      </c>
      <c r="AR43" s="91" t="str">
        <f t="shared" si="3"/>
        <v/>
      </c>
      <c r="AS43" s="93" t="str">
        <f t="shared" ca="1" si="18"/>
        <v/>
      </c>
      <c r="AT43" s="125" t="str">
        <f t="shared" ca="1" si="19"/>
        <v/>
      </c>
      <c r="AU43" s="126" t="str">
        <f t="shared" ca="1" si="20"/>
        <v/>
      </c>
      <c r="AV43" s="127" t="str">
        <f t="shared" ca="1" si="21"/>
        <v/>
      </c>
      <c r="AX43" s="30" t="str">
        <f t="shared" ca="1" si="22"/>
        <v/>
      </c>
    </row>
    <row r="44" spans="1:50" s="29" customFormat="1" ht="14.4" customHeight="1" x14ac:dyDescent="0.3">
      <c r="A44" s="82" t="str">
        <f t="shared" ca="1" si="6"/>
        <v/>
      </c>
      <c r="B44" s="128"/>
      <c r="C44" s="128"/>
      <c r="D44" s="128"/>
      <c r="E44" s="128"/>
      <c r="F44" s="128"/>
      <c r="G44" s="128" t="s">
        <v>387</v>
      </c>
      <c r="H44" s="128"/>
      <c r="I44" s="128"/>
      <c r="J44" s="128"/>
      <c r="L44" s="129">
        <v>413</v>
      </c>
      <c r="M44" s="147"/>
      <c r="N44" s="130"/>
      <c r="X44" s="29">
        <v>44</v>
      </c>
      <c r="Y44" s="171"/>
      <c r="Z44" s="171">
        <f>IF(M5&lt;&gt;0, IF(M44="", 1, 0), 0)</f>
        <v>0</v>
      </c>
      <c r="AA44" s="194"/>
      <c r="AB44" s="83" t="str">
        <f>IF(M44&lt;&gt;"", IF(M44=0, "| Veld '"&amp;AB$4&amp;ROW()&amp;"': Dit bedrag moet groter dan 0 zijn.", ""), "")</f>
        <v/>
      </c>
      <c r="AC44"/>
      <c r="AD44" s="97">
        <f t="shared" si="7"/>
        <v>5</v>
      </c>
      <c r="AE44" s="29" t="str">
        <f>IF($AD45&gt;$AD44, IFERROR(MATCH($AD44, $AD45:$AD$100, 0)-1, ROW($AD$100)-ROW()), "")</f>
        <v/>
      </c>
      <c r="AF44" s="97">
        <f t="shared" ca="1" si="8"/>
        <v>0</v>
      </c>
      <c r="AG44" s="29">
        <f t="shared" ca="1" si="9"/>
        <v>0</v>
      </c>
      <c r="AH44" s="91">
        <f t="shared" ca="1" si="10"/>
        <v>0</v>
      </c>
      <c r="AI44" s="29">
        <f t="shared" ca="1" si="11"/>
        <v>0</v>
      </c>
      <c r="AJ44" s="87" t="str">
        <f t="shared" ca="1" si="23"/>
        <v/>
      </c>
      <c r="AK44" s="32" t="str">
        <f t="shared" ca="1" si="24"/>
        <v/>
      </c>
      <c r="AL44" s="89" t="str">
        <f t="shared" ca="1" si="12"/>
        <v/>
      </c>
      <c r="AM44" s="32" t="str">
        <f t="shared" ca="1" si="13"/>
        <v/>
      </c>
      <c r="AN44" s="91" t="str">
        <f t="shared" ca="1" si="14"/>
        <v/>
      </c>
      <c r="AO44" s="29" t="str">
        <f t="shared" ca="1" si="15"/>
        <v/>
      </c>
      <c r="AP44" s="91" t="str">
        <f t="shared" si="16"/>
        <v/>
      </c>
      <c r="AQ44" s="29" t="str">
        <f t="shared" si="17"/>
        <v/>
      </c>
      <c r="AR44" s="91" t="str">
        <f t="shared" si="3"/>
        <v/>
      </c>
      <c r="AS44" s="93" t="str">
        <f t="shared" ca="1" si="18"/>
        <v/>
      </c>
      <c r="AT44" s="125" t="str">
        <f t="shared" ca="1" si="19"/>
        <v/>
      </c>
      <c r="AU44" s="126" t="str">
        <f t="shared" ca="1" si="20"/>
        <v/>
      </c>
      <c r="AV44" s="127" t="str">
        <f t="shared" ca="1" si="21"/>
        <v/>
      </c>
      <c r="AX44" s="30" t="str">
        <f t="shared" ca="1" si="22"/>
        <v/>
      </c>
    </row>
    <row r="45" spans="1:50" s="29" customFormat="1" ht="14.4" customHeight="1" x14ac:dyDescent="0.3">
      <c r="A45" s="82" t="str">
        <f t="shared" ca="1" si="6"/>
        <v/>
      </c>
      <c r="B45" s="128"/>
      <c r="C45" s="128"/>
      <c r="D45" s="128"/>
      <c r="E45" s="128"/>
      <c r="F45" s="128"/>
      <c r="G45" s="128" t="s">
        <v>406</v>
      </c>
      <c r="H45" s="128"/>
      <c r="I45" s="128"/>
      <c r="J45" s="128"/>
      <c r="L45" s="129">
        <v>414</v>
      </c>
      <c r="M45" s="147"/>
      <c r="N45" s="130"/>
      <c r="X45" s="29">
        <v>45</v>
      </c>
      <c r="Y45" s="171"/>
      <c r="Z45" s="171"/>
      <c r="AA45" s="194"/>
      <c r="AB45" s="83"/>
      <c r="AC45"/>
      <c r="AD45" s="97">
        <f t="shared" si="7"/>
        <v>5</v>
      </c>
      <c r="AE45" s="29" t="str">
        <f>IF($AD46&gt;$AD45, IFERROR(MATCH($AD45, $AD46:$AD$100, 0)-1, ROW($AD$100)-ROW()), "")</f>
        <v/>
      </c>
      <c r="AF45" s="97">
        <f t="shared" ca="1" si="8"/>
        <v>0</v>
      </c>
      <c r="AG45" s="29">
        <f t="shared" ca="1" si="9"/>
        <v>0</v>
      </c>
      <c r="AH45" s="91">
        <f t="shared" ca="1" si="10"/>
        <v>0</v>
      </c>
      <c r="AI45" s="29">
        <f t="shared" ca="1" si="11"/>
        <v>0</v>
      </c>
      <c r="AJ45" s="87" t="str">
        <f t="shared" ca="1" si="23"/>
        <v/>
      </c>
      <c r="AK45" s="32" t="str">
        <f t="shared" ca="1" si="24"/>
        <v/>
      </c>
      <c r="AL45" s="89" t="str">
        <f t="shared" ca="1" si="12"/>
        <v/>
      </c>
      <c r="AM45" s="32" t="str">
        <f t="shared" ca="1" si="13"/>
        <v/>
      </c>
      <c r="AN45" s="91" t="str">
        <f t="shared" ca="1" si="14"/>
        <v/>
      </c>
      <c r="AO45" s="29" t="str">
        <f t="shared" ca="1" si="15"/>
        <v/>
      </c>
      <c r="AP45" s="91" t="str">
        <f t="shared" si="16"/>
        <v/>
      </c>
      <c r="AQ45" s="29" t="str">
        <f t="shared" si="17"/>
        <v/>
      </c>
      <c r="AR45" s="91" t="str">
        <f t="shared" si="3"/>
        <v/>
      </c>
      <c r="AS45" s="93" t="str">
        <f t="shared" ca="1" si="18"/>
        <v/>
      </c>
      <c r="AT45" s="125" t="str">
        <f t="shared" ca="1" si="19"/>
        <v/>
      </c>
      <c r="AU45" s="126" t="str">
        <f t="shared" ca="1" si="20"/>
        <v/>
      </c>
      <c r="AV45" s="127" t="str">
        <f t="shared" ca="1" si="21"/>
        <v/>
      </c>
      <c r="AX45" s="30" t="str">
        <f t="shared" ca="1" si="22"/>
        <v/>
      </c>
    </row>
    <row r="46" spans="1:50" s="29" customFormat="1" ht="14.4" customHeight="1" x14ac:dyDescent="0.3">
      <c r="A46" s="82" t="str">
        <f t="shared" ca="1" si="6"/>
        <v/>
      </c>
      <c r="B46" s="128"/>
      <c r="C46" s="128"/>
      <c r="D46" s="128"/>
      <c r="E46" s="128"/>
      <c r="F46" s="128"/>
      <c r="G46" s="128" t="s">
        <v>407</v>
      </c>
      <c r="H46" s="128"/>
      <c r="I46" s="128"/>
      <c r="J46" s="128"/>
      <c r="L46" s="129">
        <v>415</v>
      </c>
      <c r="M46" s="147"/>
      <c r="N46" s="130"/>
      <c r="X46" s="29">
        <v>46</v>
      </c>
      <c r="Y46" s="171"/>
      <c r="Z46" s="171"/>
      <c r="AA46" s="194"/>
      <c r="AB46" s="83"/>
      <c r="AC46"/>
      <c r="AD46" s="97">
        <f t="shared" si="7"/>
        <v>5</v>
      </c>
      <c r="AE46" s="29" t="str">
        <f>IF($AD47&gt;$AD46, IFERROR(MATCH($AD46, $AD47:$AD$100, 0)-1, ROW($AD$100)-ROW()), "")</f>
        <v/>
      </c>
      <c r="AF46" s="97">
        <f t="shared" ca="1" si="8"/>
        <v>0</v>
      </c>
      <c r="AG46" s="29">
        <f t="shared" ca="1" si="9"/>
        <v>0</v>
      </c>
      <c r="AH46" s="91">
        <f t="shared" ca="1" si="10"/>
        <v>0</v>
      </c>
      <c r="AI46" s="29">
        <f t="shared" ca="1" si="11"/>
        <v>0</v>
      </c>
      <c r="AJ46" s="87" t="str">
        <f t="shared" ca="1" si="23"/>
        <v/>
      </c>
      <c r="AK46" s="32" t="str">
        <f t="shared" ca="1" si="24"/>
        <v/>
      </c>
      <c r="AL46" s="89" t="str">
        <f t="shared" ca="1" si="12"/>
        <v/>
      </c>
      <c r="AM46" s="32" t="str">
        <f t="shared" ca="1" si="13"/>
        <v/>
      </c>
      <c r="AN46" s="91" t="str">
        <f t="shared" ca="1" si="14"/>
        <v/>
      </c>
      <c r="AO46" s="29" t="str">
        <f t="shared" ca="1" si="15"/>
        <v/>
      </c>
      <c r="AP46" s="91" t="str">
        <f t="shared" si="16"/>
        <v/>
      </c>
      <c r="AQ46" s="29" t="str">
        <f t="shared" si="17"/>
        <v/>
      </c>
      <c r="AR46" s="91" t="str">
        <f t="shared" si="3"/>
        <v/>
      </c>
      <c r="AS46" s="93" t="str">
        <f t="shared" ca="1" si="18"/>
        <v/>
      </c>
      <c r="AT46" s="125" t="str">
        <f t="shared" ca="1" si="19"/>
        <v/>
      </c>
      <c r="AU46" s="126" t="str">
        <f t="shared" ca="1" si="20"/>
        <v/>
      </c>
      <c r="AV46" s="127" t="str">
        <f t="shared" ca="1" si="21"/>
        <v/>
      </c>
      <c r="AX46" s="30" t="str">
        <f t="shared" ca="1" si="22"/>
        <v/>
      </c>
    </row>
    <row r="47" spans="1:50" s="29" customFormat="1" ht="14.4" customHeight="1" x14ac:dyDescent="0.3">
      <c r="A47" s="82" t="str">
        <f t="shared" ca="1" si="6"/>
        <v/>
      </c>
      <c r="B47" s="128"/>
      <c r="C47" s="128"/>
      <c r="D47" s="128"/>
      <c r="E47" s="128"/>
      <c r="F47" s="128"/>
      <c r="G47" s="128" t="s">
        <v>408</v>
      </c>
      <c r="H47" s="128"/>
      <c r="I47" s="128"/>
      <c r="J47" s="128"/>
      <c r="L47" s="129">
        <v>416</v>
      </c>
      <c r="M47" s="147"/>
      <c r="N47" s="130"/>
      <c r="X47" s="29">
        <v>47</v>
      </c>
      <c r="Y47" s="171"/>
      <c r="Z47" s="171"/>
      <c r="AA47" s="194"/>
      <c r="AB47" s="83"/>
      <c r="AC47"/>
      <c r="AD47" s="97">
        <f t="shared" si="7"/>
        <v>5</v>
      </c>
      <c r="AE47" s="29" t="str">
        <f>IF($AD48&gt;$AD47, IFERROR(MATCH($AD47, $AD48:$AD$100, 0)-1, ROW($AD$100)-ROW()), "")</f>
        <v/>
      </c>
      <c r="AF47" s="97">
        <f t="shared" ca="1" si="8"/>
        <v>0</v>
      </c>
      <c r="AG47" s="29">
        <f t="shared" ca="1" si="9"/>
        <v>0</v>
      </c>
      <c r="AH47" s="91">
        <f t="shared" ca="1" si="10"/>
        <v>0</v>
      </c>
      <c r="AI47" s="29">
        <f t="shared" ca="1" si="11"/>
        <v>0</v>
      </c>
      <c r="AJ47" s="87" t="str">
        <f t="shared" ca="1" si="23"/>
        <v/>
      </c>
      <c r="AK47" s="32" t="str">
        <f t="shared" ca="1" si="24"/>
        <v/>
      </c>
      <c r="AL47" s="89" t="str">
        <f t="shared" ca="1" si="12"/>
        <v/>
      </c>
      <c r="AM47" s="32" t="str">
        <f t="shared" ca="1" si="13"/>
        <v/>
      </c>
      <c r="AN47" s="91" t="str">
        <f t="shared" ca="1" si="14"/>
        <v/>
      </c>
      <c r="AO47" s="29" t="str">
        <f t="shared" ca="1" si="15"/>
        <v/>
      </c>
      <c r="AP47" s="91" t="str">
        <f t="shared" si="16"/>
        <v/>
      </c>
      <c r="AQ47" s="29" t="str">
        <f t="shared" si="17"/>
        <v/>
      </c>
      <c r="AR47" s="91" t="str">
        <f t="shared" si="3"/>
        <v/>
      </c>
      <c r="AS47" s="93" t="str">
        <f t="shared" ca="1" si="18"/>
        <v/>
      </c>
      <c r="AT47" s="125" t="str">
        <f t="shared" ca="1" si="19"/>
        <v/>
      </c>
      <c r="AU47" s="126" t="str">
        <f t="shared" ca="1" si="20"/>
        <v/>
      </c>
      <c r="AV47" s="127" t="str">
        <f t="shared" ca="1" si="21"/>
        <v/>
      </c>
      <c r="AX47" s="30" t="str">
        <f t="shared" ca="1" si="22"/>
        <v/>
      </c>
    </row>
    <row r="48" spans="1:50" s="29" customFormat="1" ht="14.4" customHeight="1" x14ac:dyDescent="0.3">
      <c r="A48" s="82" t="str">
        <f t="shared" ca="1" si="6"/>
        <v/>
      </c>
      <c r="B48" s="128"/>
      <c r="C48" s="128"/>
      <c r="D48" s="128"/>
      <c r="E48" s="128"/>
      <c r="F48" s="128"/>
      <c r="G48" s="128" t="s">
        <v>409</v>
      </c>
      <c r="H48" s="128"/>
      <c r="I48" s="128"/>
      <c r="J48" s="128"/>
      <c r="L48" s="129">
        <v>417</v>
      </c>
      <c r="M48" s="147"/>
      <c r="N48" s="130"/>
      <c r="X48" s="29">
        <v>48</v>
      </c>
      <c r="Y48" s="171"/>
      <c r="Z48" s="171"/>
      <c r="AA48" s="194"/>
      <c r="AB48" s="83"/>
      <c r="AC48"/>
      <c r="AD48" s="97">
        <f t="shared" si="7"/>
        <v>5</v>
      </c>
      <c r="AE48" s="29" t="str">
        <f>IF($AD49&gt;$AD48, IFERROR(MATCH($AD48, $AD49:$AD$100, 0)-1, ROW($AD$100)-ROW()), "")</f>
        <v/>
      </c>
      <c r="AF48" s="97">
        <f t="shared" ca="1" si="8"/>
        <v>0</v>
      </c>
      <c r="AG48" s="29">
        <f t="shared" ca="1" si="9"/>
        <v>0</v>
      </c>
      <c r="AH48" s="91">
        <f t="shared" ca="1" si="10"/>
        <v>0</v>
      </c>
      <c r="AI48" s="29">
        <f t="shared" ca="1" si="11"/>
        <v>0</v>
      </c>
      <c r="AJ48" s="87" t="str">
        <f t="shared" ca="1" si="23"/>
        <v/>
      </c>
      <c r="AK48" s="32" t="str">
        <f t="shared" ca="1" si="24"/>
        <v/>
      </c>
      <c r="AL48" s="89" t="str">
        <f t="shared" ca="1" si="12"/>
        <v/>
      </c>
      <c r="AM48" s="32" t="str">
        <f t="shared" ca="1" si="13"/>
        <v/>
      </c>
      <c r="AN48" s="91" t="str">
        <f t="shared" ca="1" si="14"/>
        <v/>
      </c>
      <c r="AO48" s="29" t="str">
        <f t="shared" ca="1" si="15"/>
        <v/>
      </c>
      <c r="AP48" s="91" t="str">
        <f t="shared" si="16"/>
        <v/>
      </c>
      <c r="AQ48" s="29" t="str">
        <f t="shared" si="17"/>
        <v/>
      </c>
      <c r="AR48" s="91" t="str">
        <f t="shared" si="3"/>
        <v/>
      </c>
      <c r="AS48" s="93" t="str">
        <f t="shared" ca="1" si="18"/>
        <v/>
      </c>
      <c r="AT48" s="125" t="str">
        <f t="shared" ca="1" si="19"/>
        <v/>
      </c>
      <c r="AU48" s="126" t="str">
        <f t="shared" ca="1" si="20"/>
        <v/>
      </c>
      <c r="AV48" s="127" t="str">
        <f t="shared" ca="1" si="21"/>
        <v/>
      </c>
      <c r="AX48" s="30" t="str">
        <f t="shared" ca="1" si="22"/>
        <v/>
      </c>
    </row>
    <row r="49" spans="1:50" s="29" customFormat="1" ht="14.4" customHeight="1" x14ac:dyDescent="0.3">
      <c r="A49" s="82" t="str">
        <f t="shared" ca="1" si="6"/>
        <v/>
      </c>
      <c r="B49" s="128"/>
      <c r="C49" s="128"/>
      <c r="D49" s="128"/>
      <c r="E49" s="128"/>
      <c r="F49" s="128"/>
      <c r="G49" s="128" t="s">
        <v>410</v>
      </c>
      <c r="H49" s="128"/>
      <c r="I49" s="128"/>
      <c r="J49" s="128"/>
      <c r="L49" s="129">
        <v>418</v>
      </c>
      <c r="M49" s="147"/>
      <c r="N49" s="130"/>
      <c r="X49" s="29">
        <v>49</v>
      </c>
      <c r="Y49" s="171"/>
      <c r="Z49" s="171"/>
      <c r="AA49" s="194"/>
      <c r="AB49" s="83"/>
      <c r="AC49"/>
      <c r="AD49" s="97">
        <f t="shared" si="7"/>
        <v>5</v>
      </c>
      <c r="AE49" s="29" t="str">
        <f>IF($AD50&gt;$AD49, IFERROR(MATCH($AD49, $AD50:$AD$100, 0)-1, ROW($AD$100)-ROW()), "")</f>
        <v/>
      </c>
      <c r="AF49" s="97">
        <f t="shared" ca="1" si="8"/>
        <v>0</v>
      </c>
      <c r="AG49" s="29">
        <f t="shared" ca="1" si="9"/>
        <v>0</v>
      </c>
      <c r="AH49" s="91">
        <f t="shared" ca="1" si="10"/>
        <v>0</v>
      </c>
      <c r="AI49" s="29">
        <f t="shared" ca="1" si="11"/>
        <v>0</v>
      </c>
      <c r="AJ49" s="87" t="str">
        <f t="shared" ca="1" si="23"/>
        <v/>
      </c>
      <c r="AK49" s="32" t="str">
        <f t="shared" ca="1" si="24"/>
        <v/>
      </c>
      <c r="AL49" s="89" t="str">
        <f t="shared" ca="1" si="12"/>
        <v/>
      </c>
      <c r="AM49" s="32" t="str">
        <f t="shared" ca="1" si="13"/>
        <v/>
      </c>
      <c r="AN49" s="91" t="str">
        <f t="shared" ca="1" si="14"/>
        <v/>
      </c>
      <c r="AO49" s="29" t="str">
        <f t="shared" ca="1" si="15"/>
        <v/>
      </c>
      <c r="AP49" s="91" t="str">
        <f t="shared" si="16"/>
        <v/>
      </c>
      <c r="AQ49" s="29" t="str">
        <f t="shared" si="17"/>
        <v/>
      </c>
      <c r="AR49" s="91" t="str">
        <f t="shared" si="3"/>
        <v/>
      </c>
      <c r="AS49" s="93" t="str">
        <f t="shared" ca="1" si="18"/>
        <v/>
      </c>
      <c r="AT49" s="125" t="str">
        <f t="shared" ca="1" si="19"/>
        <v/>
      </c>
      <c r="AU49" s="126" t="str">
        <f t="shared" ca="1" si="20"/>
        <v/>
      </c>
      <c r="AV49" s="127" t="str">
        <f t="shared" ca="1" si="21"/>
        <v/>
      </c>
      <c r="AX49" s="30" t="str">
        <f t="shared" ca="1" si="22"/>
        <v/>
      </c>
    </row>
    <row r="50" spans="1:50" s="29" customFormat="1" ht="14.4" customHeight="1" x14ac:dyDescent="0.3">
      <c r="A50" s="82" t="str">
        <f t="shared" ca="1" si="6"/>
        <v/>
      </c>
      <c r="B50" s="128"/>
      <c r="C50" s="128"/>
      <c r="D50" s="128"/>
      <c r="E50" s="128"/>
      <c r="F50" s="128"/>
      <c r="G50" s="128" t="s">
        <v>411</v>
      </c>
      <c r="H50" s="128"/>
      <c r="I50" s="128"/>
      <c r="J50" s="128"/>
      <c r="L50" s="129">
        <v>419</v>
      </c>
      <c r="M50" s="147"/>
      <c r="N50" s="130"/>
      <c r="X50" s="29">
        <v>50</v>
      </c>
      <c r="Y50" s="171">
        <v>1</v>
      </c>
      <c r="Z50" s="171"/>
      <c r="AA50" s="194"/>
      <c r="AB50" s="83"/>
      <c r="AC50"/>
      <c r="AD50" s="97">
        <f t="shared" si="7"/>
        <v>5</v>
      </c>
      <c r="AE50" s="29" t="str">
        <f>IF($AD51&gt;$AD50, IFERROR(MATCH($AD50, $AD51:$AD$100, 0)-1, ROW($AD$100)-ROW()), "")</f>
        <v/>
      </c>
      <c r="AF50" s="97">
        <f t="shared" ca="1" si="8"/>
        <v>0</v>
      </c>
      <c r="AG50" s="29">
        <f t="shared" ca="1" si="9"/>
        <v>0</v>
      </c>
      <c r="AH50" s="91">
        <f t="shared" ca="1" si="10"/>
        <v>0</v>
      </c>
      <c r="AI50" s="29">
        <f t="shared" ca="1" si="11"/>
        <v>0</v>
      </c>
      <c r="AJ50" s="87" t="str">
        <f t="shared" ca="1" si="23"/>
        <v/>
      </c>
      <c r="AK50" s="32" t="str">
        <f t="shared" ca="1" si="24"/>
        <v/>
      </c>
      <c r="AL50" s="89" t="str">
        <f t="shared" ca="1" si="12"/>
        <v/>
      </c>
      <c r="AM50" s="32" t="str">
        <f t="shared" ca="1" si="13"/>
        <v/>
      </c>
      <c r="AN50" s="91" t="str">
        <f t="shared" ca="1" si="14"/>
        <v/>
      </c>
      <c r="AO50" s="29" t="str">
        <f t="shared" ca="1" si="15"/>
        <v/>
      </c>
      <c r="AP50" s="91" t="str">
        <f t="shared" si="16"/>
        <v/>
      </c>
      <c r="AQ50" s="29" t="str">
        <f t="shared" si="17"/>
        <v/>
      </c>
      <c r="AR50" s="91" t="str">
        <f t="shared" si="3"/>
        <v/>
      </c>
      <c r="AS50" s="93" t="str">
        <f t="shared" ca="1" si="18"/>
        <v/>
      </c>
      <c r="AT50" s="125" t="str">
        <f t="shared" ca="1" si="19"/>
        <v/>
      </c>
      <c r="AU50" s="126" t="str">
        <f t="shared" ca="1" si="20"/>
        <v/>
      </c>
      <c r="AV50" s="127" t="str">
        <f t="shared" ca="1" si="21"/>
        <v/>
      </c>
      <c r="AX50" s="30" t="str">
        <f t="shared" ca="1" si="22"/>
        <v/>
      </c>
    </row>
    <row r="51" spans="1:50" s="29" customFormat="1" ht="14.4" customHeight="1" x14ac:dyDescent="0.3">
      <c r="A51" s="82" t="str">
        <f t="shared" ca="1" si="6"/>
        <v/>
      </c>
      <c r="B51" s="128"/>
      <c r="C51" s="128" t="s">
        <v>38</v>
      </c>
      <c r="D51" s="128" t="s">
        <v>38</v>
      </c>
      <c r="E51" s="128" t="s">
        <v>226</v>
      </c>
      <c r="F51" s="128"/>
      <c r="G51" s="128"/>
      <c r="H51" s="128"/>
      <c r="I51" s="128"/>
      <c r="J51" s="128"/>
      <c r="L51" s="129" t="s">
        <v>227</v>
      </c>
      <c r="M51" s="147"/>
      <c r="N51" s="130"/>
      <c r="X51" s="29">
        <v>51</v>
      </c>
      <c r="Y51" s="171"/>
      <c r="Z51" s="171"/>
      <c r="AA51" s="194"/>
      <c r="AB51" s="83"/>
      <c r="AC51"/>
      <c r="AD51" s="97">
        <f t="shared" si="7"/>
        <v>3</v>
      </c>
      <c r="AE51" s="29" t="str">
        <f>IF($AD52&gt;$AD51, IFERROR(MATCH($AD51, $AD52:$AD$100, 0)-1, ROW($AD$100)-ROW()), "")</f>
        <v/>
      </c>
      <c r="AF51" s="97">
        <f t="shared" ca="1" si="8"/>
        <v>0</v>
      </c>
      <c r="AG51" s="29">
        <f t="shared" ca="1" si="9"/>
        <v>0</v>
      </c>
      <c r="AH51" s="91">
        <f t="shared" ca="1" si="10"/>
        <v>0</v>
      </c>
      <c r="AI51" s="29">
        <f t="shared" ca="1" si="11"/>
        <v>0</v>
      </c>
      <c r="AJ51" s="87" t="str">
        <f t="shared" ca="1" si="23"/>
        <v/>
      </c>
      <c r="AK51" s="32" t="str">
        <f t="shared" ca="1" si="24"/>
        <v/>
      </c>
      <c r="AL51" s="89" t="str">
        <f t="shared" ca="1" si="12"/>
        <v/>
      </c>
      <c r="AM51" s="32" t="str">
        <f t="shared" ca="1" si="13"/>
        <v/>
      </c>
      <c r="AN51" s="91" t="str">
        <f t="shared" ca="1" si="14"/>
        <v/>
      </c>
      <c r="AO51" s="29" t="str">
        <f t="shared" ca="1" si="15"/>
        <v/>
      </c>
      <c r="AP51" s="91" t="str">
        <f t="shared" si="16"/>
        <v/>
      </c>
      <c r="AQ51" s="29" t="str">
        <f t="shared" si="17"/>
        <v/>
      </c>
      <c r="AR51" s="91" t="str">
        <f t="shared" si="3"/>
        <v/>
      </c>
      <c r="AS51" s="93" t="str">
        <f t="shared" ca="1" si="18"/>
        <v/>
      </c>
      <c r="AT51" s="125" t="str">
        <f t="shared" ca="1" si="19"/>
        <v/>
      </c>
      <c r="AU51" s="126" t="str">
        <f t="shared" ca="1" si="20"/>
        <v/>
      </c>
      <c r="AV51" s="127" t="str">
        <f t="shared" ca="1" si="21"/>
        <v/>
      </c>
      <c r="AX51" s="30" t="str">
        <f t="shared" ca="1" si="22"/>
        <v/>
      </c>
    </row>
    <row r="52" spans="1:50" s="29" customFormat="1" ht="14.4" customHeight="1" x14ac:dyDescent="0.3">
      <c r="A52" s="82" t="str">
        <f t="shared" ca="1" si="6"/>
        <v/>
      </c>
      <c r="B52" s="128"/>
      <c r="C52" s="128" t="s">
        <v>38</v>
      </c>
      <c r="D52" s="128" t="s">
        <v>38</v>
      </c>
      <c r="E52" s="128" t="s">
        <v>228</v>
      </c>
      <c r="F52" s="128"/>
      <c r="G52" s="128"/>
      <c r="H52" s="128"/>
      <c r="I52" s="128"/>
      <c r="J52" s="128"/>
      <c r="L52" s="129" t="s">
        <v>229</v>
      </c>
      <c r="M52" s="147"/>
      <c r="N52" s="130"/>
      <c r="X52" s="29">
        <v>52</v>
      </c>
      <c r="Y52" s="171"/>
      <c r="Z52" s="171"/>
      <c r="AA52" s="194"/>
      <c r="AB52" s="83"/>
      <c r="AC52"/>
      <c r="AD52" s="97">
        <f t="shared" si="7"/>
        <v>3</v>
      </c>
      <c r="AE52" s="29" t="str">
        <f>IF($AD53&gt;$AD52, IFERROR(MATCH($AD52, $AD53:$AD$100, 0)-1, ROW($AD$100)-ROW()), "")</f>
        <v/>
      </c>
      <c r="AF52" s="97">
        <f t="shared" ca="1" si="8"/>
        <v>0</v>
      </c>
      <c r="AG52" s="29">
        <f t="shared" ca="1" si="9"/>
        <v>0</v>
      </c>
      <c r="AH52" s="91">
        <f t="shared" ca="1" si="10"/>
        <v>0</v>
      </c>
      <c r="AI52" s="29">
        <f t="shared" ca="1" si="11"/>
        <v>0</v>
      </c>
      <c r="AJ52" s="87" t="str">
        <f t="shared" ca="1" si="23"/>
        <v/>
      </c>
      <c r="AK52" s="32" t="str">
        <f t="shared" ca="1" si="24"/>
        <v/>
      </c>
      <c r="AL52" s="89" t="str">
        <f t="shared" ca="1" si="12"/>
        <v/>
      </c>
      <c r="AM52" s="32" t="str">
        <f t="shared" ca="1" si="13"/>
        <v/>
      </c>
      <c r="AN52" s="91" t="str">
        <f t="shared" ca="1" si="14"/>
        <v/>
      </c>
      <c r="AO52" s="29" t="str">
        <f t="shared" ca="1" si="15"/>
        <v/>
      </c>
      <c r="AP52" s="91" t="str">
        <f t="shared" si="16"/>
        <v/>
      </c>
      <c r="AQ52" s="29" t="str">
        <f t="shared" si="17"/>
        <v/>
      </c>
      <c r="AR52" s="91" t="str">
        <f t="shared" si="3"/>
        <v/>
      </c>
      <c r="AS52" s="93" t="str">
        <f t="shared" ca="1" si="18"/>
        <v/>
      </c>
      <c r="AT52" s="125" t="str">
        <f t="shared" ca="1" si="19"/>
        <v/>
      </c>
      <c r="AU52" s="126" t="str">
        <f t="shared" ca="1" si="20"/>
        <v/>
      </c>
      <c r="AV52" s="127" t="str">
        <f t="shared" ca="1" si="21"/>
        <v/>
      </c>
      <c r="AX52" s="30" t="str">
        <f t="shared" ca="1" si="22"/>
        <v/>
      </c>
    </row>
    <row r="53" spans="1:50" s="29" customFormat="1" ht="14.4" customHeight="1" x14ac:dyDescent="0.3">
      <c r="A53" s="82" t="str">
        <f t="shared" ca="1" si="6"/>
        <v/>
      </c>
      <c r="B53" s="128"/>
      <c r="C53" s="128" t="s">
        <v>38</v>
      </c>
      <c r="D53" s="128" t="s">
        <v>38</v>
      </c>
      <c r="E53" s="128" t="s">
        <v>230</v>
      </c>
      <c r="F53" s="128"/>
      <c r="G53" s="128"/>
      <c r="H53" s="128"/>
      <c r="I53" s="128"/>
      <c r="J53" s="128"/>
      <c r="L53" s="129" t="s">
        <v>231</v>
      </c>
      <c r="M53" s="147"/>
      <c r="N53" s="130"/>
      <c r="X53" s="29">
        <v>53</v>
      </c>
      <c r="Y53" s="171"/>
      <c r="Z53" s="171"/>
      <c r="AA53" s="194"/>
      <c r="AB53" s="83"/>
      <c r="AC53"/>
      <c r="AD53" s="97">
        <f t="shared" si="7"/>
        <v>3</v>
      </c>
      <c r="AE53" s="29" t="str">
        <f>IF($AD54&gt;$AD53, IFERROR(MATCH($AD53, $AD54:$AD$100, 0)-1, ROW($AD$100)-ROW()), "")</f>
        <v/>
      </c>
      <c r="AF53" s="97">
        <f t="shared" ca="1" si="8"/>
        <v>0</v>
      </c>
      <c r="AG53" s="29">
        <f t="shared" ca="1" si="9"/>
        <v>0</v>
      </c>
      <c r="AH53" s="91">
        <f t="shared" ca="1" si="10"/>
        <v>0</v>
      </c>
      <c r="AI53" s="29">
        <f t="shared" ca="1" si="11"/>
        <v>0</v>
      </c>
      <c r="AJ53" s="87" t="str">
        <f t="shared" ca="1" si="23"/>
        <v/>
      </c>
      <c r="AK53" s="32" t="str">
        <f t="shared" ca="1" si="24"/>
        <v/>
      </c>
      <c r="AL53" s="89" t="str">
        <f t="shared" ca="1" si="12"/>
        <v/>
      </c>
      <c r="AM53" s="32" t="str">
        <f t="shared" ca="1" si="13"/>
        <v/>
      </c>
      <c r="AN53" s="91" t="str">
        <f t="shared" ca="1" si="14"/>
        <v/>
      </c>
      <c r="AO53" s="29" t="str">
        <f t="shared" ca="1" si="15"/>
        <v/>
      </c>
      <c r="AP53" s="91" t="str">
        <f t="shared" si="16"/>
        <v/>
      </c>
      <c r="AQ53" s="29" t="str">
        <f t="shared" si="17"/>
        <v/>
      </c>
      <c r="AR53" s="91" t="str">
        <f t="shared" si="3"/>
        <v/>
      </c>
      <c r="AS53" s="93" t="str">
        <f t="shared" ca="1" si="18"/>
        <v/>
      </c>
      <c r="AT53" s="125" t="str">
        <f t="shared" ca="1" si="19"/>
        <v/>
      </c>
      <c r="AU53" s="126" t="str">
        <f t="shared" ca="1" si="20"/>
        <v/>
      </c>
      <c r="AV53" s="127" t="str">
        <f t="shared" ca="1" si="21"/>
        <v/>
      </c>
      <c r="AX53" s="30" t="str">
        <f t="shared" ca="1" si="22"/>
        <v/>
      </c>
    </row>
    <row r="54" spans="1:50" s="29" customFormat="1" ht="14.4" customHeight="1" x14ac:dyDescent="0.3">
      <c r="A54" s="82" t="str">
        <f t="shared" ca="1" si="6"/>
        <v/>
      </c>
      <c r="B54" s="128"/>
      <c r="C54" s="128" t="s">
        <v>232</v>
      </c>
      <c r="D54" s="128"/>
      <c r="E54" s="128"/>
      <c r="F54" s="128"/>
      <c r="G54" s="128"/>
      <c r="H54" s="128"/>
      <c r="I54" s="128"/>
      <c r="J54" s="128"/>
      <c r="L54" s="129" t="s">
        <v>233</v>
      </c>
      <c r="M54" s="147">
        <f>SUM(M55,M65,M74)</f>
        <v>0</v>
      </c>
      <c r="N54" s="130">
        <f>SUM(N55,N65,N74)</f>
        <v>0</v>
      </c>
      <c r="X54" s="29">
        <v>54</v>
      </c>
      <c r="Y54" s="171"/>
      <c r="Z54" s="171"/>
      <c r="AA54" s="194"/>
      <c r="AB54" s="83" t="str">
        <f>IF(M5&lt;&gt;M54, "| Veld '"&amp;AJ$4&amp;ROW()&amp;"': Passiva niet gelijk aan activa.  ", "")</f>
        <v/>
      </c>
      <c r="AC54" t="str">
        <f>IF(N5&lt;&gt;N54, "| Veld '"&amp;AK$4&amp;ROW()&amp;"': Activa niet gelijk aan passiva.  ", "")</f>
        <v/>
      </c>
      <c r="AD54" s="97">
        <f t="shared" si="7"/>
        <v>1</v>
      </c>
      <c r="AE54" s="29">
        <f>IF($AD55&gt;$AD54, IFERROR(MATCH($AD54, $AD55:$AD$100, 0)-1, ROW($AD$100)-ROW()), "")</f>
        <v>46</v>
      </c>
      <c r="AF54" s="97">
        <f t="shared" ca="1" si="8"/>
        <v>0</v>
      </c>
      <c r="AG54" s="29">
        <f t="shared" ca="1" si="9"/>
        <v>0</v>
      </c>
      <c r="AH54" s="91">
        <f t="shared" ca="1" si="10"/>
        <v>0</v>
      </c>
      <c r="AI54" s="29">
        <f t="shared" ca="1" si="11"/>
        <v>0</v>
      </c>
      <c r="AJ54" s="87" t="str">
        <f t="shared" ca="1" si="23"/>
        <v/>
      </c>
      <c r="AK54" s="32" t="str">
        <f t="shared" ca="1" si="24"/>
        <v/>
      </c>
      <c r="AL54" s="89" t="str">
        <f t="shared" ca="1" si="12"/>
        <v/>
      </c>
      <c r="AM54" s="32" t="str">
        <f t="shared" ca="1" si="13"/>
        <v/>
      </c>
      <c r="AN54" s="91" t="str">
        <f t="shared" ca="1" si="14"/>
        <v/>
      </c>
      <c r="AO54" s="29" t="str">
        <f t="shared" ca="1" si="15"/>
        <v/>
      </c>
      <c r="AP54" s="91" t="str">
        <f t="shared" si="16"/>
        <v/>
      </c>
      <c r="AQ54" s="29" t="str">
        <f t="shared" si="17"/>
        <v/>
      </c>
      <c r="AR54" s="91" t="str">
        <f t="shared" si="3"/>
        <v/>
      </c>
      <c r="AS54" s="93" t="str">
        <f t="shared" ca="1" si="18"/>
        <v/>
      </c>
      <c r="AT54" s="125" t="str">
        <f t="shared" ca="1" si="19"/>
        <v/>
      </c>
      <c r="AU54" s="126" t="str">
        <f t="shared" ca="1" si="20"/>
        <v/>
      </c>
      <c r="AV54" s="127" t="str">
        <f t="shared" ca="1" si="21"/>
        <v/>
      </c>
      <c r="AX54" s="30" t="str">
        <f t="shared" ca="1" si="22"/>
        <v/>
      </c>
    </row>
    <row r="55" spans="1:50" s="29" customFormat="1" ht="14.4" customHeight="1" x14ac:dyDescent="0.3">
      <c r="A55" s="82" t="str">
        <f t="shared" ca="1" si="6"/>
        <v/>
      </c>
      <c r="B55" s="128"/>
      <c r="C55" s="128" t="s">
        <v>38</v>
      </c>
      <c r="D55" s="128" t="s">
        <v>234</v>
      </c>
      <c r="G55" s="131"/>
      <c r="H55" s="131"/>
      <c r="I55" s="131"/>
      <c r="J55" s="131"/>
      <c r="K55" s="131"/>
      <c r="L55" s="129" t="s">
        <v>235</v>
      </c>
      <c r="M55" s="147">
        <f>SUM(M56:M58,M63:M64)</f>
        <v>0</v>
      </c>
      <c r="N55" s="130">
        <f>SUM(N56:N58,N63:N64)</f>
        <v>0</v>
      </c>
      <c r="X55" s="29">
        <v>55</v>
      </c>
      <c r="Y55" s="171">
        <v>1</v>
      </c>
      <c r="Z55" s="171"/>
      <c r="AA55" s="194"/>
      <c r="AB55" s="83"/>
      <c r="AC55"/>
      <c r="AD55" s="97">
        <f t="shared" si="7"/>
        <v>2</v>
      </c>
      <c r="AE55" s="29">
        <f>IF($AD56&gt;$AD55, IFERROR(MATCH($AD55, $AD56:$AD$100, 0)-1, ROW($AD$100)-ROW()), "")</f>
        <v>9</v>
      </c>
      <c r="AF55" s="97">
        <f t="shared" ca="1" si="8"/>
        <v>0</v>
      </c>
      <c r="AG55" s="29">
        <f t="shared" ca="1" si="9"/>
        <v>0</v>
      </c>
      <c r="AH55" s="91">
        <f t="shared" ca="1" si="10"/>
        <v>0</v>
      </c>
      <c r="AI55" s="29">
        <f t="shared" ca="1" si="11"/>
        <v>0</v>
      </c>
      <c r="AJ55" s="87" t="str">
        <f t="shared" ca="1" si="23"/>
        <v/>
      </c>
      <c r="AK55" s="32" t="str">
        <f t="shared" ca="1" si="24"/>
        <v/>
      </c>
      <c r="AL55" s="89" t="str">
        <f t="shared" ca="1" si="12"/>
        <v/>
      </c>
      <c r="AM55" s="32" t="str">
        <f t="shared" ca="1" si="13"/>
        <v/>
      </c>
      <c r="AN55" s="91" t="str">
        <f t="shared" ca="1" si="14"/>
        <v/>
      </c>
      <c r="AO55" s="29" t="str">
        <f t="shared" ca="1" si="15"/>
        <v/>
      </c>
      <c r="AP55" s="91" t="str">
        <f t="shared" si="16"/>
        <v/>
      </c>
      <c r="AQ55" s="29" t="str">
        <f t="shared" si="17"/>
        <v/>
      </c>
      <c r="AR55" s="91" t="str">
        <f t="shared" si="3"/>
        <v/>
      </c>
      <c r="AS55" s="93" t="str">
        <f t="shared" ca="1" si="18"/>
        <v/>
      </c>
      <c r="AT55" s="125" t="str">
        <f t="shared" ca="1" si="19"/>
        <v/>
      </c>
      <c r="AU55" s="126" t="str">
        <f t="shared" ca="1" si="20"/>
        <v/>
      </c>
      <c r="AV55" s="127" t="str">
        <f t="shared" ca="1" si="21"/>
        <v/>
      </c>
      <c r="AX55" s="30" t="str">
        <f t="shared" ca="1" si="22"/>
        <v/>
      </c>
    </row>
    <row r="56" spans="1:50" s="29" customFormat="1" ht="14.4" customHeight="1" x14ac:dyDescent="0.3">
      <c r="A56" s="82" t="str">
        <f t="shared" ca="1" si="6"/>
        <v/>
      </c>
      <c r="B56" s="128"/>
      <c r="C56" s="128" t="s">
        <v>38</v>
      </c>
      <c r="D56" s="128" t="s">
        <v>38</v>
      </c>
      <c r="E56" s="128" t="s">
        <v>236</v>
      </c>
      <c r="F56" s="128"/>
      <c r="G56" s="128"/>
      <c r="H56" s="128"/>
      <c r="I56" s="128"/>
      <c r="J56" s="128"/>
      <c r="L56" s="129">
        <v>10</v>
      </c>
      <c r="M56" s="147"/>
      <c r="N56" s="130"/>
      <c r="X56" s="29">
        <v>56</v>
      </c>
      <c r="Y56" s="171"/>
      <c r="Z56" s="171"/>
      <c r="AA56" s="194"/>
      <c r="AB56" s="83"/>
      <c r="AC56"/>
      <c r="AD56" s="97">
        <f t="shared" si="7"/>
        <v>3</v>
      </c>
      <c r="AE56" s="29" t="str">
        <f>IF($AD57&gt;$AD56, IFERROR(MATCH($AD56, $AD57:$AD$100, 0)-1, ROW($AD$100)-ROW()), "")</f>
        <v/>
      </c>
      <c r="AF56" s="97">
        <f t="shared" ca="1" si="8"/>
        <v>0</v>
      </c>
      <c r="AG56" s="29">
        <f t="shared" ca="1" si="9"/>
        <v>0</v>
      </c>
      <c r="AH56" s="91">
        <f t="shared" ca="1" si="10"/>
        <v>0</v>
      </c>
      <c r="AI56" s="29">
        <f t="shared" ca="1" si="11"/>
        <v>0</v>
      </c>
      <c r="AJ56" s="87" t="str">
        <f t="shared" ca="1" si="23"/>
        <v/>
      </c>
      <c r="AK56" s="32" t="str">
        <f t="shared" ca="1" si="24"/>
        <v/>
      </c>
      <c r="AL56" s="89" t="str">
        <f t="shared" ca="1" si="12"/>
        <v/>
      </c>
      <c r="AM56" s="32" t="str">
        <f t="shared" ca="1" si="13"/>
        <v/>
      </c>
      <c r="AN56" s="91" t="str">
        <f t="shared" ca="1" si="14"/>
        <v/>
      </c>
      <c r="AO56" s="29" t="str">
        <f t="shared" ca="1" si="15"/>
        <v/>
      </c>
      <c r="AP56" s="91" t="str">
        <f t="shared" si="16"/>
        <v/>
      </c>
      <c r="AQ56" s="29" t="str">
        <f t="shared" si="17"/>
        <v/>
      </c>
      <c r="AR56" s="91" t="str">
        <f t="shared" si="3"/>
        <v/>
      </c>
      <c r="AS56" s="93" t="str">
        <f t="shared" ca="1" si="18"/>
        <v/>
      </c>
      <c r="AT56" s="125" t="str">
        <f t="shared" ca="1" si="19"/>
        <v/>
      </c>
      <c r="AU56" s="126" t="str">
        <f t="shared" ca="1" si="20"/>
        <v/>
      </c>
      <c r="AV56" s="127" t="str">
        <f t="shared" ca="1" si="21"/>
        <v/>
      </c>
      <c r="AX56" s="30" t="str">
        <f t="shared" ca="1" si="22"/>
        <v/>
      </c>
    </row>
    <row r="57" spans="1:50" s="29" customFormat="1" ht="14.4" customHeight="1" x14ac:dyDescent="0.3">
      <c r="A57" s="82" t="str">
        <f t="shared" ca="1" si="6"/>
        <v/>
      </c>
      <c r="B57" s="128"/>
      <c r="C57" s="128" t="s">
        <v>38</v>
      </c>
      <c r="D57" s="128" t="s">
        <v>38</v>
      </c>
      <c r="E57" s="128" t="s">
        <v>237</v>
      </c>
      <c r="F57" s="128"/>
      <c r="G57" s="128"/>
      <c r="H57" s="128"/>
      <c r="I57" s="128"/>
      <c r="J57" s="128"/>
      <c r="L57" s="129">
        <v>12</v>
      </c>
      <c r="M57" s="147"/>
      <c r="N57" s="130"/>
      <c r="X57" s="29">
        <v>57</v>
      </c>
      <c r="Y57" s="171"/>
      <c r="Z57" s="171"/>
      <c r="AA57" s="194"/>
      <c r="AB57" s="83"/>
      <c r="AC57"/>
      <c r="AD57" s="97">
        <f t="shared" si="7"/>
        <v>3</v>
      </c>
      <c r="AE57" s="29" t="str">
        <f>IF($AD58&gt;$AD57, IFERROR(MATCH($AD57, $AD58:$AD$100, 0)-1, ROW($AD$100)-ROW()), "")</f>
        <v/>
      </c>
      <c r="AF57" s="97">
        <f t="shared" ca="1" si="8"/>
        <v>0</v>
      </c>
      <c r="AG57" s="29">
        <f t="shared" ca="1" si="9"/>
        <v>0</v>
      </c>
      <c r="AH57" s="91">
        <f t="shared" ca="1" si="10"/>
        <v>0</v>
      </c>
      <c r="AI57" s="29">
        <f t="shared" ca="1" si="11"/>
        <v>0</v>
      </c>
      <c r="AJ57" s="87" t="str">
        <f t="shared" ca="1" si="23"/>
        <v/>
      </c>
      <c r="AK57" s="32" t="str">
        <f t="shared" ca="1" si="24"/>
        <v/>
      </c>
      <c r="AL57" s="89" t="str">
        <f t="shared" ca="1" si="12"/>
        <v/>
      </c>
      <c r="AM57" s="32" t="str">
        <f t="shared" ca="1" si="13"/>
        <v/>
      </c>
      <c r="AN57" s="91" t="str">
        <f t="shared" ca="1" si="14"/>
        <v/>
      </c>
      <c r="AO57" s="29" t="str">
        <f t="shared" ca="1" si="15"/>
        <v/>
      </c>
      <c r="AP57" s="91" t="str">
        <f t="shared" si="16"/>
        <v/>
      </c>
      <c r="AQ57" s="29" t="str">
        <f t="shared" si="17"/>
        <v/>
      </c>
      <c r="AR57" s="91" t="str">
        <f t="shared" si="3"/>
        <v/>
      </c>
      <c r="AS57" s="93" t="str">
        <f t="shared" ca="1" si="18"/>
        <v/>
      </c>
      <c r="AT57" s="125" t="str">
        <f t="shared" ca="1" si="19"/>
        <v/>
      </c>
      <c r="AU57" s="126" t="str">
        <f t="shared" ca="1" si="20"/>
        <v/>
      </c>
      <c r="AV57" s="127" t="str">
        <f t="shared" ca="1" si="21"/>
        <v/>
      </c>
      <c r="AX57" s="30" t="str">
        <f t="shared" ca="1" si="22"/>
        <v/>
      </c>
    </row>
    <row r="58" spans="1:50" s="29" customFormat="1" ht="14.4" customHeight="1" x14ac:dyDescent="0.3">
      <c r="A58" s="82" t="str">
        <f t="shared" ca="1" si="6"/>
        <v/>
      </c>
      <c r="B58" s="128"/>
      <c r="C58" s="128" t="s">
        <v>38</v>
      </c>
      <c r="D58" s="29" t="s">
        <v>38</v>
      </c>
      <c r="E58" s="29" t="s">
        <v>238</v>
      </c>
      <c r="F58" s="131"/>
      <c r="G58" s="131"/>
      <c r="H58" s="131"/>
      <c r="I58" s="131"/>
      <c r="J58" s="131"/>
      <c r="K58" s="131"/>
      <c r="L58" s="129">
        <v>13</v>
      </c>
      <c r="M58" s="147">
        <f>SUM(M59:M62)</f>
        <v>0</v>
      </c>
      <c r="N58" s="130">
        <f>SUM(N59:N62)</f>
        <v>0</v>
      </c>
      <c r="X58" s="29">
        <v>58</v>
      </c>
      <c r="Y58" s="171"/>
      <c r="Z58" s="171"/>
      <c r="AA58" s="194"/>
      <c r="AB58" s="83"/>
      <c r="AC58"/>
      <c r="AD58" s="97">
        <f t="shared" si="7"/>
        <v>3</v>
      </c>
      <c r="AE58" s="29">
        <f>IF($AD59&gt;$AD58, IFERROR(MATCH($AD58, $AD59:$AD$100, 0)-1, ROW($AD$100)-ROW()), "")</f>
        <v>4</v>
      </c>
      <c r="AF58" s="97">
        <f t="shared" ca="1" si="8"/>
        <v>0</v>
      </c>
      <c r="AG58" s="29">
        <f t="shared" ca="1" si="9"/>
        <v>0</v>
      </c>
      <c r="AH58" s="91">
        <f t="shared" ca="1" si="10"/>
        <v>0</v>
      </c>
      <c r="AI58" s="29">
        <f t="shared" ca="1" si="11"/>
        <v>0</v>
      </c>
      <c r="AJ58" s="87" t="str">
        <f t="shared" ca="1" si="23"/>
        <v/>
      </c>
      <c r="AK58" s="32" t="str">
        <f t="shared" ca="1" si="24"/>
        <v/>
      </c>
      <c r="AL58" s="89" t="str">
        <f t="shared" ca="1" si="12"/>
        <v/>
      </c>
      <c r="AM58" s="32" t="str">
        <f t="shared" ca="1" si="13"/>
        <v/>
      </c>
      <c r="AN58" s="91" t="str">
        <f t="shared" ca="1" si="14"/>
        <v/>
      </c>
      <c r="AO58" s="29" t="str">
        <f t="shared" ca="1" si="15"/>
        <v/>
      </c>
      <c r="AP58" s="91" t="str">
        <f t="shared" si="16"/>
        <v/>
      </c>
      <c r="AQ58" s="29" t="str">
        <f t="shared" si="17"/>
        <v/>
      </c>
      <c r="AR58" s="91" t="str">
        <f t="shared" si="3"/>
        <v/>
      </c>
      <c r="AS58" s="93" t="str">
        <f t="shared" ca="1" si="18"/>
        <v/>
      </c>
      <c r="AT58" s="125" t="str">
        <f t="shared" ca="1" si="19"/>
        <v/>
      </c>
      <c r="AU58" s="126" t="str">
        <f t="shared" ca="1" si="20"/>
        <v/>
      </c>
      <c r="AV58" s="127" t="str">
        <f t="shared" ca="1" si="21"/>
        <v/>
      </c>
      <c r="AX58" s="30" t="str">
        <f t="shared" ca="1" si="22"/>
        <v/>
      </c>
    </row>
    <row r="59" spans="1:50" s="29" customFormat="1" ht="14.4" customHeight="1" x14ac:dyDescent="0.3">
      <c r="A59" s="82" t="str">
        <f t="shared" ca="1" si="6"/>
        <v/>
      </c>
      <c r="B59" s="128"/>
      <c r="C59" s="128" t="s">
        <v>38</v>
      </c>
      <c r="D59" s="29" t="s">
        <v>38</v>
      </c>
      <c r="E59" s="131" t="s">
        <v>38</v>
      </c>
      <c r="F59" s="29" t="s">
        <v>239</v>
      </c>
      <c r="G59" s="131"/>
      <c r="H59" s="131"/>
      <c r="I59" s="131"/>
      <c r="J59" s="131"/>
      <c r="K59" s="131"/>
      <c r="L59" s="129">
        <v>130</v>
      </c>
      <c r="M59" s="147"/>
      <c r="N59" s="130"/>
      <c r="X59" s="29">
        <v>59</v>
      </c>
      <c r="Y59" s="171"/>
      <c r="Z59" s="171"/>
      <c r="AA59" s="194"/>
      <c r="AB59" s="83"/>
      <c r="AC59"/>
      <c r="AD59" s="97">
        <f t="shared" si="7"/>
        <v>4</v>
      </c>
      <c r="AE59" s="29" t="str">
        <f>IF($AD60&gt;$AD59, IFERROR(MATCH($AD59, $AD60:$AD$100, 0)-1, ROW($AD$100)-ROW()), "")</f>
        <v/>
      </c>
      <c r="AF59" s="97">
        <f t="shared" ca="1" si="8"/>
        <v>0</v>
      </c>
      <c r="AG59" s="29">
        <f t="shared" ca="1" si="9"/>
        <v>0</v>
      </c>
      <c r="AH59" s="91">
        <f t="shared" ca="1" si="10"/>
        <v>0</v>
      </c>
      <c r="AI59" s="29">
        <f t="shared" ca="1" si="11"/>
        <v>0</v>
      </c>
      <c r="AJ59" s="87" t="str">
        <f t="shared" ca="1" si="23"/>
        <v/>
      </c>
      <c r="AK59" s="32" t="str">
        <f t="shared" ca="1" si="24"/>
        <v/>
      </c>
      <c r="AL59" s="89" t="str">
        <f t="shared" ca="1" si="12"/>
        <v/>
      </c>
      <c r="AM59" s="32" t="str">
        <f t="shared" ca="1" si="13"/>
        <v/>
      </c>
      <c r="AN59" s="91" t="str">
        <f t="shared" ca="1" si="14"/>
        <v/>
      </c>
      <c r="AO59" s="29" t="str">
        <f t="shared" ca="1" si="15"/>
        <v/>
      </c>
      <c r="AP59" s="91" t="str">
        <f t="shared" si="16"/>
        <v/>
      </c>
      <c r="AQ59" s="29" t="str">
        <f t="shared" si="17"/>
        <v/>
      </c>
      <c r="AR59" s="91" t="str">
        <f t="shared" si="3"/>
        <v/>
      </c>
      <c r="AS59" s="93" t="str">
        <f t="shared" ca="1" si="18"/>
        <v/>
      </c>
      <c r="AT59" s="125" t="str">
        <f t="shared" ca="1" si="19"/>
        <v/>
      </c>
      <c r="AU59" s="126" t="str">
        <f t="shared" ca="1" si="20"/>
        <v/>
      </c>
      <c r="AV59" s="127" t="str">
        <f t="shared" ca="1" si="21"/>
        <v/>
      </c>
      <c r="AX59" s="30" t="str">
        <f t="shared" ca="1" si="22"/>
        <v/>
      </c>
    </row>
    <row r="60" spans="1:50" s="29" customFormat="1" ht="14.4" customHeight="1" x14ac:dyDescent="0.3">
      <c r="A60" s="82" t="str">
        <f t="shared" ca="1" si="6"/>
        <v/>
      </c>
      <c r="B60" s="128"/>
      <c r="C60" s="128" t="s">
        <v>38</v>
      </c>
      <c r="D60" s="128" t="s">
        <v>38</v>
      </c>
      <c r="E60" s="128" t="s">
        <v>38</v>
      </c>
      <c r="F60" s="128" t="s">
        <v>240</v>
      </c>
      <c r="G60" s="128"/>
      <c r="H60" s="128"/>
      <c r="I60" s="128"/>
      <c r="J60" s="128"/>
      <c r="L60" s="129">
        <v>131</v>
      </c>
      <c r="M60" s="147"/>
      <c r="N60" s="130"/>
      <c r="X60" s="29">
        <v>60</v>
      </c>
      <c r="Y60" s="171"/>
      <c r="Z60" s="171"/>
      <c r="AA60" s="194"/>
      <c r="AB60" s="83"/>
      <c r="AC60"/>
      <c r="AD60" s="97">
        <f t="shared" si="7"/>
        <v>4</v>
      </c>
      <c r="AE60" s="29" t="str">
        <f>IF($AD61&gt;$AD60, IFERROR(MATCH($AD60, $AD61:$AD$100, 0)-1, ROW($AD$100)-ROW()), "")</f>
        <v/>
      </c>
      <c r="AF60" s="97">
        <f t="shared" ca="1" si="8"/>
        <v>0</v>
      </c>
      <c r="AG60" s="29">
        <f t="shared" ca="1" si="9"/>
        <v>0</v>
      </c>
      <c r="AH60" s="91">
        <f t="shared" ca="1" si="10"/>
        <v>0</v>
      </c>
      <c r="AI60" s="29">
        <f t="shared" ca="1" si="11"/>
        <v>0</v>
      </c>
      <c r="AJ60" s="87" t="str">
        <f t="shared" ca="1" si="23"/>
        <v/>
      </c>
      <c r="AK60" s="32" t="str">
        <f t="shared" ca="1" si="24"/>
        <v/>
      </c>
      <c r="AL60" s="89" t="str">
        <f t="shared" ca="1" si="12"/>
        <v/>
      </c>
      <c r="AM60" s="32" t="str">
        <f t="shared" ca="1" si="13"/>
        <v/>
      </c>
      <c r="AN60" s="91" t="str">
        <f t="shared" ca="1" si="14"/>
        <v/>
      </c>
      <c r="AO60" s="29" t="str">
        <f t="shared" ca="1" si="15"/>
        <v/>
      </c>
      <c r="AP60" s="91" t="str">
        <f t="shared" si="16"/>
        <v/>
      </c>
      <c r="AQ60" s="29" t="str">
        <f t="shared" si="17"/>
        <v/>
      </c>
      <c r="AR60" s="91" t="str">
        <f t="shared" si="3"/>
        <v/>
      </c>
      <c r="AS60" s="93" t="str">
        <f t="shared" ca="1" si="18"/>
        <v/>
      </c>
      <c r="AT60" s="125" t="str">
        <f t="shared" ca="1" si="19"/>
        <v/>
      </c>
      <c r="AU60" s="126" t="str">
        <f t="shared" ca="1" si="20"/>
        <v/>
      </c>
      <c r="AV60" s="127" t="str">
        <f t="shared" ca="1" si="21"/>
        <v/>
      </c>
      <c r="AX60" s="30" t="str">
        <f t="shared" ca="1" si="22"/>
        <v/>
      </c>
    </row>
    <row r="61" spans="1:50" s="29" customFormat="1" ht="14.4" customHeight="1" x14ac:dyDescent="0.3">
      <c r="A61" s="82" t="str">
        <f t="shared" ca="1" si="6"/>
        <v/>
      </c>
      <c r="B61" s="128"/>
      <c r="C61" s="128" t="s">
        <v>38</v>
      </c>
      <c r="D61" s="128" t="s">
        <v>38</v>
      </c>
      <c r="E61" s="128" t="s">
        <v>38</v>
      </c>
      <c r="F61" s="128" t="s">
        <v>241</v>
      </c>
      <c r="G61" s="128"/>
      <c r="H61" s="128"/>
      <c r="I61" s="128"/>
      <c r="J61" s="128"/>
      <c r="L61" s="129">
        <v>132</v>
      </c>
      <c r="M61" s="147"/>
      <c r="N61" s="130"/>
      <c r="X61" s="29">
        <v>61</v>
      </c>
      <c r="Y61" s="171"/>
      <c r="Z61" s="171"/>
      <c r="AA61" s="194"/>
      <c r="AB61" s="83"/>
      <c r="AC61"/>
      <c r="AD61" s="97">
        <f t="shared" si="7"/>
        <v>4</v>
      </c>
      <c r="AE61" s="29" t="str">
        <f>IF($AD62&gt;$AD61, IFERROR(MATCH($AD61, $AD62:$AD$100, 0)-1, ROW($AD$100)-ROW()), "")</f>
        <v/>
      </c>
      <c r="AF61" s="97">
        <f t="shared" ca="1" si="8"/>
        <v>0</v>
      </c>
      <c r="AG61" s="29">
        <f t="shared" ca="1" si="9"/>
        <v>0</v>
      </c>
      <c r="AH61" s="91">
        <f t="shared" ca="1" si="10"/>
        <v>0</v>
      </c>
      <c r="AI61" s="29">
        <f t="shared" ca="1" si="11"/>
        <v>0</v>
      </c>
      <c r="AJ61" s="87" t="str">
        <f t="shared" ca="1" si="23"/>
        <v/>
      </c>
      <c r="AK61" s="32" t="str">
        <f t="shared" ca="1" si="24"/>
        <v/>
      </c>
      <c r="AL61" s="89" t="str">
        <f t="shared" ca="1" si="12"/>
        <v/>
      </c>
      <c r="AM61" s="32" t="str">
        <f t="shared" ca="1" si="13"/>
        <v/>
      </c>
      <c r="AN61" s="91" t="str">
        <f t="shared" ca="1" si="14"/>
        <v/>
      </c>
      <c r="AO61" s="29" t="str">
        <f t="shared" ca="1" si="15"/>
        <v/>
      </c>
      <c r="AP61" s="91" t="str">
        <f t="shared" si="16"/>
        <v/>
      </c>
      <c r="AQ61" s="29" t="str">
        <f t="shared" si="17"/>
        <v/>
      </c>
      <c r="AR61" s="91" t="str">
        <f t="shared" si="3"/>
        <v/>
      </c>
      <c r="AS61" s="93" t="str">
        <f t="shared" ca="1" si="18"/>
        <v/>
      </c>
      <c r="AT61" s="125" t="str">
        <f t="shared" ca="1" si="19"/>
        <v/>
      </c>
      <c r="AU61" s="126" t="str">
        <f t="shared" ca="1" si="20"/>
        <v/>
      </c>
      <c r="AV61" s="127" t="str">
        <f t="shared" ca="1" si="21"/>
        <v/>
      </c>
      <c r="AX61" s="30" t="str">
        <f t="shared" ca="1" si="22"/>
        <v/>
      </c>
    </row>
    <row r="62" spans="1:50" s="29" customFormat="1" ht="14.4" customHeight="1" x14ac:dyDescent="0.3">
      <c r="A62" s="82" t="str">
        <f t="shared" ca="1" si="6"/>
        <v/>
      </c>
      <c r="B62" s="128"/>
      <c r="C62" s="128" t="s">
        <v>38</v>
      </c>
      <c r="D62" s="128" t="s">
        <v>38</v>
      </c>
      <c r="E62" s="128" t="s">
        <v>38</v>
      </c>
      <c r="F62" s="128" t="s">
        <v>242</v>
      </c>
      <c r="G62" s="128"/>
      <c r="H62" s="128"/>
      <c r="I62" s="128"/>
      <c r="J62" s="128"/>
      <c r="L62" s="129">
        <v>139</v>
      </c>
      <c r="M62" s="147"/>
      <c r="N62" s="130"/>
      <c r="X62" s="29">
        <v>62</v>
      </c>
      <c r="Y62" s="171"/>
      <c r="Z62" s="171"/>
      <c r="AA62" s="194"/>
      <c r="AB62" s="83"/>
      <c r="AC62"/>
      <c r="AD62" s="97">
        <f t="shared" si="7"/>
        <v>4</v>
      </c>
      <c r="AE62" s="29" t="str">
        <f>IF($AD63&gt;$AD62, IFERROR(MATCH($AD62, $AD63:$AD$100, 0)-1, ROW($AD$100)-ROW()), "")</f>
        <v/>
      </c>
      <c r="AF62" s="97">
        <f t="shared" ca="1" si="8"/>
        <v>0</v>
      </c>
      <c r="AG62" s="29">
        <f t="shared" ca="1" si="9"/>
        <v>0</v>
      </c>
      <c r="AH62" s="91">
        <f t="shared" ca="1" si="10"/>
        <v>0</v>
      </c>
      <c r="AI62" s="29">
        <f t="shared" ca="1" si="11"/>
        <v>0</v>
      </c>
      <c r="AJ62" s="87" t="str">
        <f t="shared" ca="1" si="23"/>
        <v/>
      </c>
      <c r="AK62" s="32" t="str">
        <f t="shared" ca="1" si="24"/>
        <v/>
      </c>
      <c r="AL62" s="89" t="str">
        <f t="shared" ca="1" si="12"/>
        <v/>
      </c>
      <c r="AM62" s="32" t="str">
        <f t="shared" ca="1" si="13"/>
        <v/>
      </c>
      <c r="AN62" s="91" t="str">
        <f t="shared" ca="1" si="14"/>
        <v/>
      </c>
      <c r="AO62" s="29" t="str">
        <f t="shared" ca="1" si="15"/>
        <v/>
      </c>
      <c r="AP62" s="91" t="str">
        <f t="shared" si="16"/>
        <v/>
      </c>
      <c r="AQ62" s="29" t="str">
        <f t="shared" si="17"/>
        <v/>
      </c>
      <c r="AR62" s="91" t="str">
        <f t="shared" si="3"/>
        <v/>
      </c>
      <c r="AS62" s="93" t="str">
        <f t="shared" ca="1" si="18"/>
        <v/>
      </c>
      <c r="AT62" s="125" t="str">
        <f t="shared" ca="1" si="19"/>
        <v/>
      </c>
      <c r="AU62" s="126" t="str">
        <f t="shared" ca="1" si="20"/>
        <v/>
      </c>
      <c r="AV62" s="127" t="str">
        <f t="shared" ca="1" si="21"/>
        <v/>
      </c>
      <c r="AX62" s="30" t="str">
        <f t="shared" ca="1" si="22"/>
        <v/>
      </c>
    </row>
    <row r="63" spans="1:50" s="29" customFormat="1" ht="14.4" customHeight="1" x14ac:dyDescent="0.3">
      <c r="A63" s="82" t="str">
        <f t="shared" ca="1" si="6"/>
        <v/>
      </c>
      <c r="B63" s="128"/>
      <c r="C63" s="128" t="s">
        <v>38</v>
      </c>
      <c r="D63" s="128" t="s">
        <v>38</v>
      </c>
      <c r="E63" s="128" t="s">
        <v>243</v>
      </c>
      <c r="F63" s="128"/>
      <c r="G63" s="128"/>
      <c r="H63" s="128"/>
      <c r="I63" s="128"/>
      <c r="J63" s="128"/>
      <c r="L63" s="129">
        <v>14</v>
      </c>
      <c r="M63" s="147"/>
      <c r="N63" s="130"/>
      <c r="X63" s="29">
        <v>63</v>
      </c>
      <c r="Y63" s="171">
        <v>1</v>
      </c>
      <c r="Z63" s="171"/>
      <c r="AA63" s="194"/>
      <c r="AB63" s="83"/>
      <c r="AC63"/>
      <c r="AD63" s="97">
        <f t="shared" si="7"/>
        <v>3</v>
      </c>
      <c r="AE63" s="29" t="str">
        <f>IF($AD64&gt;$AD63, IFERROR(MATCH($AD63, $AD64:$AD$100, 0)-1, ROW($AD$100)-ROW()), "")</f>
        <v/>
      </c>
      <c r="AF63" s="97">
        <f t="shared" ca="1" si="8"/>
        <v>0</v>
      </c>
      <c r="AG63" s="29">
        <f t="shared" ca="1" si="9"/>
        <v>0</v>
      </c>
      <c r="AH63" s="91">
        <f t="shared" ca="1" si="10"/>
        <v>0</v>
      </c>
      <c r="AI63" s="29">
        <f t="shared" ca="1" si="11"/>
        <v>0</v>
      </c>
      <c r="AJ63" s="87" t="str">
        <f t="shared" ca="1" si="23"/>
        <v/>
      </c>
      <c r="AK63" s="32" t="str">
        <f t="shared" ca="1" si="24"/>
        <v/>
      </c>
      <c r="AL63" s="89" t="str">
        <f t="shared" ca="1" si="12"/>
        <v/>
      </c>
      <c r="AM63" s="32" t="str">
        <f t="shared" ca="1" si="13"/>
        <v/>
      </c>
      <c r="AN63" s="91" t="str">
        <f t="shared" ca="1" si="14"/>
        <v/>
      </c>
      <c r="AO63" s="29" t="str">
        <f t="shared" ca="1" si="15"/>
        <v/>
      </c>
      <c r="AP63" s="91" t="str">
        <f t="shared" si="16"/>
        <v/>
      </c>
      <c r="AQ63" s="29" t="str">
        <f t="shared" si="17"/>
        <v/>
      </c>
      <c r="AR63" s="91" t="str">
        <f t="shared" si="3"/>
        <v/>
      </c>
      <c r="AS63" s="93" t="str">
        <f t="shared" ca="1" si="18"/>
        <v/>
      </c>
      <c r="AT63" s="125" t="str">
        <f t="shared" ca="1" si="19"/>
        <v/>
      </c>
      <c r="AU63" s="126" t="str">
        <f t="shared" ca="1" si="20"/>
        <v/>
      </c>
      <c r="AV63" s="127" t="str">
        <f t="shared" ca="1" si="21"/>
        <v/>
      </c>
      <c r="AX63" s="30" t="str">
        <f t="shared" ca="1" si="22"/>
        <v/>
      </c>
    </row>
    <row r="64" spans="1:50" s="29" customFormat="1" ht="14.4" customHeight="1" x14ac:dyDescent="0.3">
      <c r="A64" s="82" t="str">
        <f t="shared" ca="1" si="6"/>
        <v/>
      </c>
      <c r="B64" s="128"/>
      <c r="C64" s="128" t="s">
        <v>38</v>
      </c>
      <c r="D64" s="128" t="s">
        <v>38</v>
      </c>
      <c r="E64" s="128" t="s">
        <v>244</v>
      </c>
      <c r="F64" s="128"/>
      <c r="G64" s="128"/>
      <c r="H64" s="128"/>
      <c r="I64" s="128"/>
      <c r="J64" s="128"/>
      <c r="L64" s="129">
        <v>15</v>
      </c>
      <c r="M64" s="147"/>
      <c r="N64" s="130"/>
      <c r="X64" s="29">
        <v>64</v>
      </c>
      <c r="Y64" s="171"/>
      <c r="Z64" s="171"/>
      <c r="AA64" s="194"/>
      <c r="AB64" s="83"/>
      <c r="AC64"/>
      <c r="AD64" s="97">
        <f t="shared" si="7"/>
        <v>3</v>
      </c>
      <c r="AE64" s="29" t="str">
        <f>IF($AD65&gt;$AD64, IFERROR(MATCH($AD64, $AD65:$AD$100, 0)-1, ROW($AD$100)-ROW()), "")</f>
        <v/>
      </c>
      <c r="AF64" s="97">
        <f t="shared" ca="1" si="8"/>
        <v>0</v>
      </c>
      <c r="AG64" s="29">
        <f t="shared" ca="1" si="9"/>
        <v>0</v>
      </c>
      <c r="AH64" s="91">
        <f t="shared" ca="1" si="10"/>
        <v>0</v>
      </c>
      <c r="AI64" s="29">
        <f t="shared" ca="1" si="11"/>
        <v>0</v>
      </c>
      <c r="AJ64" s="87" t="str">
        <f t="shared" ca="1" si="23"/>
        <v/>
      </c>
      <c r="AK64" s="32" t="str">
        <f t="shared" ca="1" si="24"/>
        <v/>
      </c>
      <c r="AL64" s="89" t="str">
        <f t="shared" ca="1" si="12"/>
        <v/>
      </c>
      <c r="AM64" s="32" t="str">
        <f t="shared" ca="1" si="13"/>
        <v/>
      </c>
      <c r="AN64" s="91" t="str">
        <f t="shared" ca="1" si="14"/>
        <v/>
      </c>
      <c r="AO64" s="29" t="str">
        <f t="shared" ca="1" si="15"/>
        <v/>
      </c>
      <c r="AP64" s="91" t="str">
        <f t="shared" si="16"/>
        <v/>
      </c>
      <c r="AQ64" s="29" t="str">
        <f t="shared" si="17"/>
        <v/>
      </c>
      <c r="AR64" s="91" t="str">
        <f t="shared" si="3"/>
        <v/>
      </c>
      <c r="AS64" s="93" t="str">
        <f t="shared" ca="1" si="18"/>
        <v/>
      </c>
      <c r="AT64" s="125" t="str">
        <f t="shared" ca="1" si="19"/>
        <v/>
      </c>
      <c r="AU64" s="126" t="str">
        <f t="shared" ca="1" si="20"/>
        <v/>
      </c>
      <c r="AV64" s="127" t="str">
        <f t="shared" ca="1" si="21"/>
        <v/>
      </c>
      <c r="AX64" s="30" t="str">
        <f t="shared" ca="1" si="22"/>
        <v/>
      </c>
    </row>
    <row r="65" spans="1:50" s="29" customFormat="1" ht="14.4" customHeight="1" x14ac:dyDescent="0.3">
      <c r="A65" s="82" t="str">
        <f t="shared" ca="1" si="6"/>
        <v/>
      </c>
      <c r="B65" s="128"/>
      <c r="C65" s="128" t="s">
        <v>38</v>
      </c>
      <c r="D65" s="128" t="s">
        <v>245</v>
      </c>
      <c r="E65" s="128"/>
      <c r="F65" s="128"/>
      <c r="G65" s="128"/>
      <c r="H65" s="128"/>
      <c r="I65" s="128"/>
      <c r="J65" s="128"/>
      <c r="L65" s="129">
        <v>16</v>
      </c>
      <c r="M65" s="147">
        <f>SUM(M66,M72,M73)</f>
        <v>0</v>
      </c>
      <c r="N65" s="130">
        <f>SUM(N66,N72,N73)</f>
        <v>0</v>
      </c>
      <c r="X65" s="29">
        <v>65</v>
      </c>
      <c r="Y65" s="171"/>
      <c r="Z65" s="171"/>
      <c r="AA65" s="194"/>
      <c r="AB65" s="83"/>
      <c r="AC65"/>
      <c r="AD65" s="97">
        <f t="shared" si="7"/>
        <v>2</v>
      </c>
      <c r="AE65" s="29">
        <f>IF($AD66&gt;$AD65, IFERROR(MATCH($AD65, $AD66:$AD$100, 0)-1, ROW($AD$100)-ROW()), "")</f>
        <v>8</v>
      </c>
      <c r="AF65" s="97">
        <f t="shared" ca="1" si="8"/>
        <v>0</v>
      </c>
      <c r="AG65" s="29">
        <f t="shared" ca="1" si="9"/>
        <v>0</v>
      </c>
      <c r="AH65" s="91">
        <f t="shared" ca="1" si="10"/>
        <v>0</v>
      </c>
      <c r="AI65" s="29">
        <f t="shared" ca="1" si="11"/>
        <v>0</v>
      </c>
      <c r="AJ65" s="87" t="str">
        <f t="shared" ca="1" si="23"/>
        <v/>
      </c>
      <c r="AK65" s="32" t="str">
        <f t="shared" ca="1" si="24"/>
        <v/>
      </c>
      <c r="AL65" s="89" t="str">
        <f t="shared" ca="1" si="12"/>
        <v/>
      </c>
      <c r="AM65" s="32" t="str">
        <f t="shared" ca="1" si="13"/>
        <v/>
      </c>
      <c r="AN65" s="91" t="str">
        <f t="shared" ca="1" si="14"/>
        <v/>
      </c>
      <c r="AO65" s="29" t="str">
        <f t="shared" ca="1" si="15"/>
        <v/>
      </c>
      <c r="AP65" s="91" t="str">
        <f t="shared" si="16"/>
        <v/>
      </c>
      <c r="AQ65" s="29" t="str">
        <f t="shared" si="17"/>
        <v/>
      </c>
      <c r="AR65" s="91" t="str">
        <f t="shared" si="3"/>
        <v/>
      </c>
      <c r="AS65" s="93" t="str">
        <f t="shared" ca="1" si="18"/>
        <v/>
      </c>
      <c r="AT65" s="125" t="str">
        <f t="shared" ca="1" si="19"/>
        <v/>
      </c>
      <c r="AU65" s="126" t="str">
        <f t="shared" ca="1" si="20"/>
        <v/>
      </c>
      <c r="AV65" s="127" t="str">
        <f t="shared" ca="1" si="21"/>
        <v/>
      </c>
      <c r="AX65" s="30" t="str">
        <f t="shared" ca="1" si="22"/>
        <v/>
      </c>
    </row>
    <row r="66" spans="1:50" s="29" customFormat="1" ht="14.4" customHeight="1" x14ac:dyDescent="0.3">
      <c r="A66" s="82" t="str">
        <f t="shared" ca="1" si="6"/>
        <v/>
      </c>
      <c r="B66" s="128"/>
      <c r="C66" s="128" t="s">
        <v>38</v>
      </c>
      <c r="D66" s="128"/>
      <c r="E66" s="128" t="s">
        <v>246</v>
      </c>
      <c r="F66" s="128"/>
      <c r="G66" s="128"/>
      <c r="H66" s="128"/>
      <c r="I66" s="128"/>
      <c r="J66" s="128"/>
      <c r="L66" s="129" t="s">
        <v>247</v>
      </c>
      <c r="M66" s="147">
        <f>SUM(M67:M71)</f>
        <v>0</v>
      </c>
      <c r="N66" s="130">
        <f>SUM(N67:N71)</f>
        <v>0</v>
      </c>
      <c r="X66" s="29">
        <v>66</v>
      </c>
      <c r="Y66" s="171"/>
      <c r="Z66" s="171"/>
      <c r="AA66" s="194"/>
      <c r="AB66" s="83"/>
      <c r="AC66"/>
      <c r="AD66" s="97">
        <f t="shared" si="7"/>
        <v>3</v>
      </c>
      <c r="AE66" s="29">
        <f>IF($AD67&gt;$AD66, IFERROR(MATCH($AD66, $AD67:$AD$100, 0)-1, ROW($AD$100)-ROW()), "")</f>
        <v>5</v>
      </c>
      <c r="AF66" s="97">
        <f t="shared" ca="1" si="8"/>
        <v>0</v>
      </c>
      <c r="AG66" s="29">
        <f t="shared" ca="1" si="9"/>
        <v>0</v>
      </c>
      <c r="AH66" s="91">
        <f t="shared" ca="1" si="10"/>
        <v>0</v>
      </c>
      <c r="AI66" s="29">
        <f t="shared" ca="1" si="11"/>
        <v>0</v>
      </c>
      <c r="AJ66" s="87" t="str">
        <f t="shared" ca="1" si="23"/>
        <v/>
      </c>
      <c r="AK66" s="32" t="str">
        <f t="shared" ca="1" si="24"/>
        <v/>
      </c>
      <c r="AL66" s="89" t="str">
        <f t="shared" ca="1" si="12"/>
        <v/>
      </c>
      <c r="AM66" s="32" t="str">
        <f t="shared" ca="1" si="13"/>
        <v/>
      </c>
      <c r="AN66" s="91" t="str">
        <f t="shared" ca="1" si="14"/>
        <v/>
      </c>
      <c r="AO66" s="29" t="str">
        <f t="shared" ca="1" si="15"/>
        <v/>
      </c>
      <c r="AP66" s="91" t="str">
        <f t="shared" si="16"/>
        <v/>
      </c>
      <c r="AQ66" s="29" t="str">
        <f t="shared" si="17"/>
        <v/>
      </c>
      <c r="AR66" s="91" t="str">
        <f t="shared" si="3"/>
        <v/>
      </c>
      <c r="AS66" s="93" t="str">
        <f t="shared" ca="1" si="18"/>
        <v/>
      </c>
      <c r="AT66" s="125" t="str">
        <f t="shared" ca="1" si="19"/>
        <v/>
      </c>
      <c r="AU66" s="126" t="str">
        <f t="shared" ca="1" si="20"/>
        <v/>
      </c>
      <c r="AV66" s="127" t="str">
        <f t="shared" ca="1" si="21"/>
        <v/>
      </c>
      <c r="AX66" s="30" t="str">
        <f t="shared" ca="1" si="22"/>
        <v/>
      </c>
    </row>
    <row r="67" spans="1:50" s="29" customFormat="1" ht="14.4" customHeight="1" x14ac:dyDescent="0.3">
      <c r="A67" s="82" t="str">
        <f t="shared" ca="1" si="6"/>
        <v/>
      </c>
      <c r="B67" s="128"/>
      <c r="C67" s="128" t="s">
        <v>38</v>
      </c>
      <c r="D67" s="128"/>
      <c r="E67" s="128"/>
      <c r="F67" s="128" t="s">
        <v>248</v>
      </c>
      <c r="G67" s="128"/>
      <c r="H67" s="128"/>
      <c r="I67" s="128"/>
      <c r="J67" s="128"/>
      <c r="L67" s="129">
        <v>160</v>
      </c>
      <c r="M67" s="147"/>
      <c r="N67" s="130"/>
      <c r="X67" s="29">
        <v>67</v>
      </c>
      <c r="Y67" s="171"/>
      <c r="Z67" s="171"/>
      <c r="AA67" s="194"/>
      <c r="AB67" s="83"/>
      <c r="AC67"/>
      <c r="AD67" s="97">
        <f t="shared" si="7"/>
        <v>4</v>
      </c>
      <c r="AE67" s="29" t="str">
        <f>IF($AD68&gt;$AD67, IFERROR(MATCH($AD67, $AD68:$AD$100, 0)-1, ROW($AD$100)-ROW()), "")</f>
        <v/>
      </c>
      <c r="AF67" s="97">
        <f t="shared" ca="1" si="8"/>
        <v>0</v>
      </c>
      <c r="AG67" s="29">
        <f t="shared" ca="1" si="9"/>
        <v>0</v>
      </c>
      <c r="AH67" s="91">
        <f t="shared" ca="1" si="10"/>
        <v>0</v>
      </c>
      <c r="AI67" s="29">
        <f t="shared" ca="1" si="11"/>
        <v>0</v>
      </c>
      <c r="AJ67" s="87" t="str">
        <f t="shared" ca="1" si="23"/>
        <v/>
      </c>
      <c r="AK67" s="32" t="str">
        <f t="shared" ca="1" si="24"/>
        <v/>
      </c>
      <c r="AL67" s="89" t="str">
        <f t="shared" ca="1" si="12"/>
        <v/>
      </c>
      <c r="AM67" s="32" t="str">
        <f t="shared" ca="1" si="13"/>
        <v/>
      </c>
      <c r="AN67" s="91" t="str">
        <f t="shared" ca="1" si="14"/>
        <v/>
      </c>
      <c r="AO67" s="29" t="str">
        <f t="shared" ca="1" si="15"/>
        <v/>
      </c>
      <c r="AP67" s="91" t="str">
        <f t="shared" si="16"/>
        <v/>
      </c>
      <c r="AQ67" s="29" t="str">
        <f t="shared" si="17"/>
        <v/>
      </c>
      <c r="AR67" s="91" t="str">
        <f t="shared" si="3"/>
        <v/>
      </c>
      <c r="AS67" s="93" t="str">
        <f t="shared" ca="1" si="18"/>
        <v/>
      </c>
      <c r="AT67" s="125" t="str">
        <f t="shared" ca="1" si="19"/>
        <v/>
      </c>
      <c r="AU67" s="126" t="str">
        <f t="shared" ca="1" si="20"/>
        <v/>
      </c>
      <c r="AV67" s="127" t="str">
        <f t="shared" ca="1" si="21"/>
        <v/>
      </c>
      <c r="AX67" s="30" t="str">
        <f t="shared" ca="1" si="22"/>
        <v/>
      </c>
    </row>
    <row r="68" spans="1:50" s="29" customFormat="1" ht="14.4" customHeight="1" x14ac:dyDescent="0.3">
      <c r="A68" s="82" t="str">
        <f t="shared" ca="1" si="6"/>
        <v/>
      </c>
      <c r="B68" s="128"/>
      <c r="C68" s="128" t="s">
        <v>38</v>
      </c>
      <c r="D68" s="128"/>
      <c r="E68" s="128"/>
      <c r="F68" s="128" t="s">
        <v>148</v>
      </c>
      <c r="G68" s="128"/>
      <c r="H68" s="128"/>
      <c r="I68" s="128"/>
      <c r="J68" s="128"/>
      <c r="L68" s="129">
        <v>161</v>
      </c>
      <c r="M68" s="147"/>
      <c r="N68" s="130"/>
      <c r="X68" s="29">
        <v>68</v>
      </c>
      <c r="Y68" s="171"/>
      <c r="Z68" s="171"/>
      <c r="AA68" s="194"/>
      <c r="AB68" s="83"/>
      <c r="AC68"/>
      <c r="AD68" s="97">
        <f t="shared" si="7"/>
        <v>4</v>
      </c>
      <c r="AE68" s="29" t="str">
        <f>IF($AD69&gt;$AD68, IFERROR(MATCH($AD68, $AD69:$AD$100, 0)-1, ROW($AD$100)-ROW()), "")</f>
        <v/>
      </c>
      <c r="AF68" s="97">
        <f t="shared" ca="1" si="8"/>
        <v>0</v>
      </c>
      <c r="AG68" s="29">
        <f t="shared" ca="1" si="9"/>
        <v>0</v>
      </c>
      <c r="AH68" s="91">
        <f t="shared" ca="1" si="10"/>
        <v>0</v>
      </c>
      <c r="AI68" s="29">
        <f t="shared" ca="1" si="11"/>
        <v>0</v>
      </c>
      <c r="AJ68" s="87" t="str">
        <f t="shared" ca="1" si="23"/>
        <v/>
      </c>
      <c r="AK68" s="32" t="str">
        <f t="shared" ca="1" si="24"/>
        <v/>
      </c>
      <c r="AL68" s="89" t="str">
        <f t="shared" ca="1" si="12"/>
        <v/>
      </c>
      <c r="AM68" s="32" t="str">
        <f t="shared" ca="1" si="13"/>
        <v/>
      </c>
      <c r="AN68" s="91" t="str">
        <f t="shared" ca="1" si="14"/>
        <v/>
      </c>
      <c r="AO68" s="29" t="str">
        <f t="shared" ca="1" si="15"/>
        <v/>
      </c>
      <c r="AP68" s="91" t="str">
        <f t="shared" si="16"/>
        <v/>
      </c>
      <c r="AQ68" s="29" t="str">
        <f t="shared" si="17"/>
        <v/>
      </c>
      <c r="AR68" s="91" t="str">
        <f t="shared" si="3"/>
        <v/>
      </c>
      <c r="AS68" s="93" t="str">
        <f t="shared" ca="1" si="18"/>
        <v/>
      </c>
      <c r="AT68" s="125" t="str">
        <f t="shared" ca="1" si="19"/>
        <v/>
      </c>
      <c r="AU68" s="126" t="str">
        <f t="shared" ca="1" si="20"/>
        <v/>
      </c>
      <c r="AV68" s="127" t="str">
        <f t="shared" ca="1" si="21"/>
        <v/>
      </c>
      <c r="AX68" s="30" t="str">
        <f t="shared" ca="1" si="22"/>
        <v/>
      </c>
    </row>
    <row r="69" spans="1:50" s="29" customFormat="1" ht="14.4" customHeight="1" x14ac:dyDescent="0.3">
      <c r="A69" s="82" t="str">
        <f t="shared" ca="1" si="6"/>
        <v/>
      </c>
      <c r="B69" s="128"/>
      <c r="C69" s="128" t="s">
        <v>38</v>
      </c>
      <c r="D69" s="128"/>
      <c r="E69" s="128"/>
      <c r="F69" s="128" t="s">
        <v>249</v>
      </c>
      <c r="G69" s="128"/>
      <c r="H69" s="128"/>
      <c r="I69" s="128"/>
      <c r="J69" s="128"/>
      <c r="L69" s="129">
        <v>162</v>
      </c>
      <c r="M69" s="147"/>
      <c r="N69" s="130"/>
      <c r="X69" s="29">
        <v>69</v>
      </c>
      <c r="Y69" s="171"/>
      <c r="Z69" s="171"/>
      <c r="AA69" s="194"/>
      <c r="AB69" s="83"/>
      <c r="AC69"/>
      <c r="AD69" s="97">
        <f t="shared" si="7"/>
        <v>4</v>
      </c>
      <c r="AE69" s="29" t="str">
        <f>IF($AD70&gt;$AD69, IFERROR(MATCH($AD69, $AD70:$AD$100, 0)-1, ROW($AD$100)-ROW()), "")</f>
        <v/>
      </c>
      <c r="AF69" s="97">
        <f t="shared" ca="1" si="8"/>
        <v>0</v>
      </c>
      <c r="AG69" s="29">
        <f t="shared" ca="1" si="9"/>
        <v>0</v>
      </c>
      <c r="AH69" s="91">
        <f t="shared" ca="1" si="10"/>
        <v>0</v>
      </c>
      <c r="AI69" s="29">
        <f t="shared" ca="1" si="11"/>
        <v>0</v>
      </c>
      <c r="AJ69" s="87" t="str">
        <f t="shared" ref="AJ69:AJ100" ca="1" si="25">IF(ISTEXT(M69), IFERROR(IF(SEARCH(".", M69)&lt;&gt;0, "| Veld '"&amp;AJ$4&amp;ROW()&amp;"': "&amp;Fout_punt), "| Veld '"&amp;AJ$4&amp;ROW()&amp;"': "&amp;Fout_geen_getal), IF(M69&lt;&gt;AH69, "| Veld '"&amp;AJ$4&amp;ROW()&amp;"': "&amp;Fout_som&amp;TEXT(AH69,"#.##0,00 €")&amp;"  ", IF($Y69&lt;&gt;1, IF(M69&lt;0, "| Veld '"&amp;AJ$4&amp;ROW()&amp;"': "&amp;Fout_negatief, ""), "")))</f>
        <v/>
      </c>
      <c r="AK69" s="32" t="str">
        <f t="shared" ref="AK69:AK100" ca="1" si="26">IF(ISTEXT(N69), IFERROR(IF(SEARCH(".", N69)&lt;&gt;0, "| Veld '"&amp;AK$4&amp;ROW()&amp;"': "&amp;Fout_punt), "| Veld '"&amp;AK$4&amp;ROW()&amp;"': "&amp;Fout_geen_getal), IF(N69&lt;&gt;AI69, "| Veld '"&amp;AK$4&amp;ROW()&amp;"': "&amp;Fout_som&amp;TEXT(AI69,"#.##0,00 €")&amp;"  ", IF($Y69&lt;&gt;1, IF(N69&lt;0, "| Veld '"&amp;AK$4&amp;ROW()&amp;"': "&amp;Fout_negatief, ""), "")))</f>
        <v/>
      </c>
      <c r="AL69" s="89" t="str">
        <f t="shared" ca="1" si="12"/>
        <v/>
      </c>
      <c r="AM69" s="32" t="str">
        <f t="shared" ca="1" si="13"/>
        <v/>
      </c>
      <c r="AN69" s="91" t="str">
        <f t="shared" ca="1" si="14"/>
        <v/>
      </c>
      <c r="AO69" s="29" t="str">
        <f t="shared" ca="1" si="15"/>
        <v/>
      </c>
      <c r="AP69" s="91" t="str">
        <f t="shared" si="16"/>
        <v/>
      </c>
      <c r="AQ69" s="29" t="str">
        <f t="shared" si="17"/>
        <v/>
      </c>
      <c r="AR69" s="91" t="str">
        <f t="shared" si="3"/>
        <v/>
      </c>
      <c r="AS69" s="93" t="str">
        <f t="shared" ca="1" si="18"/>
        <v/>
      </c>
      <c r="AT69" s="125" t="str">
        <f t="shared" ca="1" si="19"/>
        <v/>
      </c>
      <c r="AU69" s="126" t="str">
        <f t="shared" ca="1" si="20"/>
        <v/>
      </c>
      <c r="AV69" s="127" t="str">
        <f t="shared" ca="1" si="21"/>
        <v/>
      </c>
      <c r="AX69" s="30" t="str">
        <f t="shared" ca="1" si="22"/>
        <v/>
      </c>
    </row>
    <row r="70" spans="1:50" s="29" customFormat="1" ht="14.4" customHeight="1" x14ac:dyDescent="0.3">
      <c r="A70" s="82" t="str">
        <f t="shared" ref="A70:A100" ca="1" si="27">IF(AS70&lt;&gt;"", "✘", "")</f>
        <v/>
      </c>
      <c r="B70" s="128"/>
      <c r="C70" s="128" t="s">
        <v>38</v>
      </c>
      <c r="D70" s="128"/>
      <c r="E70" s="128"/>
      <c r="F70" s="128" t="s">
        <v>250</v>
      </c>
      <c r="G70" s="128"/>
      <c r="H70" s="128"/>
      <c r="I70" s="128"/>
      <c r="J70" s="128"/>
      <c r="L70" s="129">
        <v>163</v>
      </c>
      <c r="M70" s="147"/>
      <c r="N70" s="130"/>
      <c r="X70" s="29">
        <v>70</v>
      </c>
      <c r="Y70" s="171"/>
      <c r="Z70" s="171"/>
      <c r="AA70" s="194"/>
      <c r="AB70" s="83"/>
      <c r="AC70"/>
      <c r="AD70" s="97">
        <f t="shared" ref="AD70:AD100" si="28">IF(C70&lt;&gt;"",1,IF(D70&lt;&gt;"",2,IF(E70&lt;&gt;"",3,IF(F70&lt;&gt;"",4,IF(G70&lt;&gt;"",5,IF(H70&lt;&gt;"",6,IF(I70&lt;&gt;"",7,IF(J70&lt;&gt;"",8))))))))</f>
        <v>4</v>
      </c>
      <c r="AE70" s="29" t="str">
        <f>IF($AD71&gt;$AD70, IFERROR(MATCH($AD70, $AD71:$AD$100, 0)-1, ROW($AD$100)-ROW()), "")</f>
        <v/>
      </c>
      <c r="AF70" s="97">
        <f t="shared" ref="AF70:AF100" ca="1" si="29">IF($AE70&lt;&gt;"", SUMIF(OFFSET($AD70, 1, 0, $AE70), $AD70+1, OFFSET(M70, 1, 0, $AE70)), M70)</f>
        <v>0</v>
      </c>
      <c r="AG70" s="29">
        <f t="shared" ref="AG70:AG100" ca="1" si="30">IF($AE70&lt;&gt;"", SUMIF(OFFSET($AD70, 1, 0, $AE70), $AD70+1, OFFSET(N70, 1, 0, $AE70)), N70)</f>
        <v>0</v>
      </c>
      <c r="AH70" s="91">
        <f t="shared" ref="AH70:AH100" ca="1" si="31">IF(AF70&lt;&gt;0, AF70, M70)</f>
        <v>0</v>
      </c>
      <c r="AI70" s="29">
        <f t="shared" ref="AI70:AI100" ca="1" si="32">IF(AG70&lt;&gt;0, AG70, N70)</f>
        <v>0</v>
      </c>
      <c r="AJ70" s="87" t="str">
        <f t="shared" ca="1" si="25"/>
        <v/>
      </c>
      <c r="AK70" s="32" t="str">
        <f t="shared" ca="1" si="26"/>
        <v/>
      </c>
      <c r="AL70" s="89" t="str">
        <f t="shared" ref="AL70:AL100" ca="1" si="33">IF(AJ70&lt;&gt;"", ROW(), "")</f>
        <v/>
      </c>
      <c r="AM70" s="32" t="str">
        <f t="shared" ref="AM70:AM100" ca="1" si="34">IF(AK70&lt;&gt;"", ROW(), "")</f>
        <v/>
      </c>
      <c r="AN70" s="91" t="str">
        <f t="shared" ref="AN70:AN100" ca="1" si="35">IF(AF70&lt;&gt;AH70, "| "&amp;AN$4&amp;ROW()&amp;": "&amp;Info_lege_velden, "")</f>
        <v/>
      </c>
      <c r="AO70" s="29" t="str">
        <f t="shared" ref="AO70:AO100" ca="1" si="36">IF(AG70&lt;&gt;AI70, "| "&amp;AO$4&amp;ROW()&amp;": "&amp;Info_lege_velden, "")</f>
        <v/>
      </c>
      <c r="AP70" s="91" t="str">
        <f t="shared" ref="AP70:AP100" si="37">IF(Z70&lt;&gt;0, "| Veld '"&amp;AP$4&amp;ROW()&amp;"': Dit veld is verplicht.  ", "")</f>
        <v/>
      </c>
      <c r="AQ70" s="29" t="str">
        <f t="shared" ref="AQ70:AQ100" si="38">IF(AA70&lt;&gt;0, "| Veld '"&amp;AQ$4&amp;ROW()&amp;"': Dit veld is verplicht.  ", "")</f>
        <v/>
      </c>
      <c r="AR70" s="91" t="str">
        <f t="shared" si="3"/>
        <v/>
      </c>
      <c r="AS70" s="93" t="str">
        <f t="shared" ref="AS70:AS100" ca="1" si="39">AJ70&amp;AN70&amp;AB70&amp;AP70&amp;AK70&amp;AO70&amp;AC70&amp;AQ70</f>
        <v/>
      </c>
      <c r="AT70" s="125" t="str">
        <f t="shared" ref="AT70:AT100" ca="1" si="40">IF($AE70&lt;&gt;"", IF(SUMIF(OFFSET($AD70, 1, 0, $AE70), "&gt;"&amp;$AD70, OFFSET(AL70, 1, 0, $AE70))&lt;&gt;0, IFERROR( "| "&amp;AT$4&amp;ROW()&amp;": "&amp;Waarschuwing_1&amp;_xlfn.TEXTJOIN(" &amp; ", TRUE, OFFSET(AL70,1,0,$AE70))&amp;Waarschuwing_2, "| "&amp;AT$4&amp;ROW()&amp;": "&amp;Waarschuwing_legacy), ""), "")</f>
        <v/>
      </c>
      <c r="AU70" s="126" t="str">
        <f t="shared" ref="AU70:AU100" ca="1" si="41">IF($AE70&lt;&gt;"", IF(SUMIF(OFFSET($AD70, 1, 0, $AE70), "&gt;"&amp;$AD70, OFFSET(AM70, 1, 0, $AE70))&lt;&gt;0, IFERROR( "| "&amp;AU$4&amp;ROW()&amp;": "&amp;Waarschuwing_1&amp;_xlfn.TEXTJOIN(" &amp; ", TRUE, OFFSET(AM70,1,0,$AE70))&amp;Waarschuwing_2, "| "&amp;AU$4&amp;ROW()&amp;": "&amp;Waarschuwing_legacy), ""), "")</f>
        <v/>
      </c>
      <c r="AV70" s="127" t="str">
        <f t="shared" ref="AV70:AV100" ca="1" si="42">AT70&amp;AU70</f>
        <v/>
      </c>
      <c r="AX70" s="30" t="str">
        <f t="shared" ref="AX70:AX100" ca="1" si="43">IF($AS70&lt;&gt;"", $AS70, $AV70)</f>
        <v/>
      </c>
    </row>
    <row r="71" spans="1:50" s="29" customFormat="1" ht="14.4" customHeight="1" x14ac:dyDescent="0.3">
      <c r="A71" s="82" t="str">
        <f t="shared" ca="1" si="27"/>
        <v/>
      </c>
      <c r="B71" s="128"/>
      <c r="C71" s="128" t="s">
        <v>38</v>
      </c>
      <c r="D71" s="128"/>
      <c r="E71" s="128"/>
      <c r="F71" s="128" t="s">
        <v>251</v>
      </c>
      <c r="G71" s="128"/>
      <c r="H71" s="128"/>
      <c r="I71" s="128"/>
      <c r="J71" s="128"/>
      <c r="L71" s="129" t="s">
        <v>252</v>
      </c>
      <c r="M71" s="147"/>
      <c r="N71" s="130"/>
      <c r="X71" s="29">
        <v>71</v>
      </c>
      <c r="Y71" s="171"/>
      <c r="Z71" s="171"/>
      <c r="AA71" s="194"/>
      <c r="AB71" s="83"/>
      <c r="AC71"/>
      <c r="AD71" s="97">
        <f t="shared" si="28"/>
        <v>4</v>
      </c>
      <c r="AE71" s="29" t="str">
        <f>IF($AD72&gt;$AD71, IFERROR(MATCH($AD71, $AD72:$AD$100, 0)-1, ROW($AD$100)-ROW()), "")</f>
        <v/>
      </c>
      <c r="AF71" s="97">
        <f t="shared" ca="1" si="29"/>
        <v>0</v>
      </c>
      <c r="AG71" s="29">
        <f t="shared" ca="1" si="30"/>
        <v>0</v>
      </c>
      <c r="AH71" s="91">
        <f t="shared" ca="1" si="31"/>
        <v>0</v>
      </c>
      <c r="AI71" s="29">
        <f t="shared" ca="1" si="32"/>
        <v>0</v>
      </c>
      <c r="AJ71" s="87" t="str">
        <f t="shared" ca="1" si="25"/>
        <v/>
      </c>
      <c r="AK71" s="32" t="str">
        <f t="shared" ca="1" si="26"/>
        <v/>
      </c>
      <c r="AL71" s="89" t="str">
        <f t="shared" ca="1" si="33"/>
        <v/>
      </c>
      <c r="AM71" s="32" t="str">
        <f t="shared" ca="1" si="34"/>
        <v/>
      </c>
      <c r="AN71" s="91" t="str">
        <f t="shared" ca="1" si="35"/>
        <v/>
      </c>
      <c r="AO71" s="29" t="str">
        <f t="shared" ca="1" si="36"/>
        <v/>
      </c>
      <c r="AP71" s="91" t="str">
        <f t="shared" si="37"/>
        <v/>
      </c>
      <c r="AQ71" s="29" t="str">
        <f t="shared" si="38"/>
        <v/>
      </c>
      <c r="AR71" s="91" t="str">
        <f t="shared" si="3"/>
        <v/>
      </c>
      <c r="AS71" s="93" t="str">
        <f t="shared" ca="1" si="39"/>
        <v/>
      </c>
      <c r="AT71" s="125" t="str">
        <f t="shared" ca="1" si="40"/>
        <v/>
      </c>
      <c r="AU71" s="126" t="str">
        <f t="shared" ca="1" si="41"/>
        <v/>
      </c>
      <c r="AV71" s="127" t="str">
        <f t="shared" ca="1" si="42"/>
        <v/>
      </c>
      <c r="AX71" s="30" t="str">
        <f t="shared" ca="1" si="43"/>
        <v/>
      </c>
    </row>
    <row r="72" spans="1:50" s="29" customFormat="1" ht="14.4" customHeight="1" x14ac:dyDescent="0.3">
      <c r="A72" s="82" t="str">
        <f t="shared" ca="1" si="27"/>
        <v/>
      </c>
      <c r="B72" s="128"/>
      <c r="C72" s="128" t="s">
        <v>38</v>
      </c>
      <c r="D72" s="128"/>
      <c r="E72" s="128" t="s">
        <v>253</v>
      </c>
      <c r="F72" s="128"/>
      <c r="G72" s="128"/>
      <c r="H72" s="128"/>
      <c r="I72" s="128"/>
      <c r="J72" s="128"/>
      <c r="L72" s="129">
        <v>167</v>
      </c>
      <c r="M72" s="147"/>
      <c r="N72" s="130"/>
      <c r="X72" s="29">
        <v>72</v>
      </c>
      <c r="Y72" s="171"/>
      <c r="Z72" s="171"/>
      <c r="AA72" s="194"/>
      <c r="AB72" s="83"/>
      <c r="AC72"/>
      <c r="AD72" s="97">
        <f t="shared" si="28"/>
        <v>3</v>
      </c>
      <c r="AE72" s="29" t="str">
        <f>IF($AD73&gt;$AD72, IFERROR(MATCH($AD72, $AD73:$AD$100, 0)-1, ROW($AD$100)-ROW()), "")</f>
        <v/>
      </c>
      <c r="AF72" s="97">
        <f t="shared" ca="1" si="29"/>
        <v>0</v>
      </c>
      <c r="AG72" s="29">
        <f t="shared" ca="1" si="30"/>
        <v>0</v>
      </c>
      <c r="AH72" s="91">
        <f t="shared" ca="1" si="31"/>
        <v>0</v>
      </c>
      <c r="AI72" s="29">
        <f t="shared" ca="1" si="32"/>
        <v>0</v>
      </c>
      <c r="AJ72" s="87" t="str">
        <f t="shared" ca="1" si="25"/>
        <v/>
      </c>
      <c r="AK72" s="32" t="str">
        <f t="shared" ca="1" si="26"/>
        <v/>
      </c>
      <c r="AL72" s="89" t="str">
        <f t="shared" ca="1" si="33"/>
        <v/>
      </c>
      <c r="AM72" s="32" t="str">
        <f t="shared" ca="1" si="34"/>
        <v/>
      </c>
      <c r="AN72" s="91" t="str">
        <f t="shared" ca="1" si="35"/>
        <v/>
      </c>
      <c r="AO72" s="29" t="str">
        <f t="shared" ca="1" si="36"/>
        <v/>
      </c>
      <c r="AP72" s="91" t="str">
        <f t="shared" si="37"/>
        <v/>
      </c>
      <c r="AQ72" s="29" t="str">
        <f t="shared" si="38"/>
        <v/>
      </c>
      <c r="AR72" s="91" t="str">
        <f t="shared" si="3"/>
        <v/>
      </c>
      <c r="AS72" s="93" t="str">
        <f t="shared" ca="1" si="39"/>
        <v/>
      </c>
      <c r="AT72" s="125" t="str">
        <f t="shared" ca="1" si="40"/>
        <v/>
      </c>
      <c r="AU72" s="126" t="str">
        <f t="shared" ca="1" si="41"/>
        <v/>
      </c>
      <c r="AV72" s="127" t="str">
        <f t="shared" ca="1" si="42"/>
        <v/>
      </c>
      <c r="AX72" s="30" t="str">
        <f t="shared" ca="1" si="43"/>
        <v/>
      </c>
    </row>
    <row r="73" spans="1:50" s="29" customFormat="1" ht="14.4" customHeight="1" x14ac:dyDescent="0.3">
      <c r="A73" s="82" t="str">
        <f t="shared" ca="1" si="27"/>
        <v/>
      </c>
      <c r="B73" s="128"/>
      <c r="C73" s="128"/>
      <c r="D73" s="128"/>
      <c r="E73" s="128" t="s">
        <v>305</v>
      </c>
      <c r="F73" s="128"/>
      <c r="G73" s="128"/>
      <c r="H73" s="128"/>
      <c r="I73" s="128"/>
      <c r="J73" s="128"/>
      <c r="L73" s="129">
        <v>168</v>
      </c>
      <c r="M73" s="147"/>
      <c r="N73" s="130"/>
      <c r="X73" s="29">
        <v>73</v>
      </c>
      <c r="Y73" s="171"/>
      <c r="Z73" s="171"/>
      <c r="AA73" s="194"/>
      <c r="AB73" s="83"/>
      <c r="AC73"/>
      <c r="AD73" s="97">
        <f t="shared" si="28"/>
        <v>3</v>
      </c>
      <c r="AE73" s="29" t="str">
        <f>IF($AD74&gt;$AD73, IFERROR(MATCH($AD73, $AD74:$AD$100, 0)-1, ROW($AD$100)-ROW()), "")</f>
        <v/>
      </c>
      <c r="AF73" s="97">
        <f t="shared" ca="1" si="29"/>
        <v>0</v>
      </c>
      <c r="AG73" s="29">
        <f t="shared" ca="1" si="30"/>
        <v>0</v>
      </c>
      <c r="AH73" s="91">
        <f t="shared" ca="1" si="31"/>
        <v>0</v>
      </c>
      <c r="AI73" s="29">
        <f t="shared" ca="1" si="32"/>
        <v>0</v>
      </c>
      <c r="AJ73" s="87" t="str">
        <f t="shared" ca="1" si="25"/>
        <v/>
      </c>
      <c r="AK73" s="32" t="str">
        <f t="shared" ca="1" si="26"/>
        <v/>
      </c>
      <c r="AL73" s="89" t="str">
        <f t="shared" ca="1" si="33"/>
        <v/>
      </c>
      <c r="AM73" s="32" t="str">
        <f t="shared" ca="1" si="34"/>
        <v/>
      </c>
      <c r="AN73" s="91" t="str">
        <f t="shared" ca="1" si="35"/>
        <v/>
      </c>
      <c r="AO73" s="29" t="str">
        <f t="shared" ca="1" si="36"/>
        <v/>
      </c>
      <c r="AP73" s="91" t="str">
        <f t="shared" si="37"/>
        <v/>
      </c>
      <c r="AQ73" s="29" t="str">
        <f t="shared" si="38"/>
        <v/>
      </c>
      <c r="AR73" s="91" t="str">
        <f t="shared" si="3"/>
        <v/>
      </c>
      <c r="AS73" s="93" t="str">
        <f t="shared" ca="1" si="39"/>
        <v/>
      </c>
      <c r="AT73" s="125" t="str">
        <f t="shared" ca="1" si="40"/>
        <v/>
      </c>
      <c r="AU73" s="126" t="str">
        <f t="shared" ca="1" si="41"/>
        <v/>
      </c>
      <c r="AV73" s="127" t="str">
        <f t="shared" ca="1" si="42"/>
        <v/>
      </c>
      <c r="AX73" s="30" t="str">
        <f t="shared" ca="1" si="43"/>
        <v/>
      </c>
    </row>
    <row r="74" spans="1:50" s="29" customFormat="1" ht="14.4" customHeight="1" x14ac:dyDescent="0.3">
      <c r="A74" s="82" t="str">
        <f t="shared" ca="1" si="27"/>
        <v/>
      </c>
      <c r="B74" s="128"/>
      <c r="C74" s="128" t="s">
        <v>38</v>
      </c>
      <c r="D74" s="128" t="s">
        <v>254</v>
      </c>
      <c r="E74" s="128"/>
      <c r="F74" s="128"/>
      <c r="G74" s="128"/>
      <c r="H74" s="128"/>
      <c r="I74" s="128"/>
      <c r="J74" s="128"/>
      <c r="L74" s="129" t="s">
        <v>255</v>
      </c>
      <c r="M74" s="147">
        <f>SUM(M75,M87,M100)</f>
        <v>0</v>
      </c>
      <c r="N74" s="130">
        <f>SUM(N75,N87,N100)</f>
        <v>0</v>
      </c>
      <c r="X74" s="29">
        <v>74</v>
      </c>
      <c r="Y74" s="171"/>
      <c r="Z74" s="171"/>
      <c r="AA74" s="194"/>
      <c r="AB74" s="83"/>
      <c r="AC74"/>
      <c r="AD74" s="97">
        <f t="shared" si="28"/>
        <v>2</v>
      </c>
      <c r="AE74" s="29">
        <f>IF($AD75&gt;$AD74, IFERROR(MATCH($AD74, $AD75:$AD$100, 0)-1, ROW($AD$100)-ROW()), "")</f>
        <v>26</v>
      </c>
      <c r="AF74" s="97">
        <f t="shared" ca="1" si="29"/>
        <v>0</v>
      </c>
      <c r="AG74" s="29">
        <f t="shared" ca="1" si="30"/>
        <v>0</v>
      </c>
      <c r="AH74" s="91">
        <f t="shared" ca="1" si="31"/>
        <v>0</v>
      </c>
      <c r="AI74" s="29">
        <f t="shared" ca="1" si="32"/>
        <v>0</v>
      </c>
      <c r="AJ74" s="87" t="str">
        <f t="shared" ca="1" si="25"/>
        <v/>
      </c>
      <c r="AK74" s="32" t="str">
        <f t="shared" ca="1" si="26"/>
        <v/>
      </c>
      <c r="AL74" s="89" t="str">
        <f t="shared" ca="1" si="33"/>
        <v/>
      </c>
      <c r="AM74" s="32" t="str">
        <f t="shared" ca="1" si="34"/>
        <v/>
      </c>
      <c r="AN74" s="91" t="str">
        <f t="shared" ca="1" si="35"/>
        <v/>
      </c>
      <c r="AO74" s="29" t="str">
        <f t="shared" ca="1" si="36"/>
        <v/>
      </c>
      <c r="AP74" s="91" t="str">
        <f t="shared" si="37"/>
        <v/>
      </c>
      <c r="AQ74" s="29" t="str">
        <f t="shared" si="38"/>
        <v/>
      </c>
      <c r="AR74" s="91" t="str">
        <f t="shared" si="3"/>
        <v/>
      </c>
      <c r="AS74" s="93" t="str">
        <f t="shared" ca="1" si="39"/>
        <v/>
      </c>
      <c r="AT74" s="125" t="str">
        <f t="shared" ca="1" si="40"/>
        <v/>
      </c>
      <c r="AU74" s="126" t="str">
        <f t="shared" ca="1" si="41"/>
        <v/>
      </c>
      <c r="AV74" s="127" t="str">
        <f t="shared" ca="1" si="42"/>
        <v/>
      </c>
      <c r="AX74" s="30" t="str">
        <f t="shared" ca="1" si="43"/>
        <v/>
      </c>
    </row>
    <row r="75" spans="1:50" s="29" customFormat="1" ht="14.4" customHeight="1" x14ac:dyDescent="0.3">
      <c r="A75" s="82" t="str">
        <f t="shared" ca="1" si="27"/>
        <v/>
      </c>
      <c r="B75" s="128"/>
      <c r="C75" s="128" t="s">
        <v>38</v>
      </c>
      <c r="D75" s="128" t="s">
        <v>38</v>
      </c>
      <c r="E75" s="128" t="s">
        <v>256</v>
      </c>
      <c r="F75" s="128"/>
      <c r="G75" s="128"/>
      <c r="H75" s="128"/>
      <c r="I75" s="128"/>
      <c r="J75" s="128"/>
      <c r="L75" s="129">
        <v>17</v>
      </c>
      <c r="M75" s="147">
        <f>SUM(M76,M82,M85:M86)</f>
        <v>0</v>
      </c>
      <c r="N75" s="130">
        <f>SUM(N76,N82,N85:N86)</f>
        <v>0</v>
      </c>
      <c r="X75" s="29">
        <v>75</v>
      </c>
      <c r="Y75" s="171"/>
      <c r="Z75" s="171"/>
      <c r="AA75" s="194"/>
      <c r="AB75" s="83"/>
      <c r="AC75"/>
      <c r="AD75" s="97">
        <f t="shared" si="28"/>
        <v>3</v>
      </c>
      <c r="AE75" s="29">
        <f>IF($AD76&gt;$AD75, IFERROR(MATCH($AD75, $AD76:$AD$100, 0)-1, ROW($AD$100)-ROW()), "")</f>
        <v>11</v>
      </c>
      <c r="AF75" s="97">
        <f t="shared" ca="1" si="29"/>
        <v>0</v>
      </c>
      <c r="AG75" s="29">
        <f t="shared" ca="1" si="30"/>
        <v>0</v>
      </c>
      <c r="AH75" s="91">
        <f t="shared" ca="1" si="31"/>
        <v>0</v>
      </c>
      <c r="AI75" s="29">
        <f t="shared" ca="1" si="32"/>
        <v>0</v>
      </c>
      <c r="AJ75" s="87" t="str">
        <f t="shared" ca="1" si="25"/>
        <v/>
      </c>
      <c r="AK75" s="32" t="str">
        <f t="shared" ca="1" si="26"/>
        <v/>
      </c>
      <c r="AL75" s="89" t="str">
        <f t="shared" ca="1" si="33"/>
        <v/>
      </c>
      <c r="AM75" s="32" t="str">
        <f t="shared" ca="1" si="34"/>
        <v/>
      </c>
      <c r="AN75" s="91" t="str">
        <f t="shared" ca="1" si="35"/>
        <v/>
      </c>
      <c r="AO75" s="29" t="str">
        <f t="shared" ca="1" si="36"/>
        <v/>
      </c>
      <c r="AP75" s="91" t="str">
        <f t="shared" si="37"/>
        <v/>
      </c>
      <c r="AQ75" s="29" t="str">
        <f t="shared" si="38"/>
        <v/>
      </c>
      <c r="AR75" s="91" t="str">
        <f t="shared" si="3"/>
        <v/>
      </c>
      <c r="AS75" s="93" t="str">
        <f t="shared" ca="1" si="39"/>
        <v/>
      </c>
      <c r="AT75" s="125" t="str">
        <f t="shared" ca="1" si="40"/>
        <v/>
      </c>
      <c r="AU75" s="126" t="str">
        <f t="shared" ca="1" si="41"/>
        <v/>
      </c>
      <c r="AV75" s="127" t="str">
        <f t="shared" ca="1" si="42"/>
        <v/>
      </c>
      <c r="AX75" s="30" t="str">
        <f t="shared" ca="1" si="43"/>
        <v/>
      </c>
    </row>
    <row r="76" spans="1:50" s="29" customFormat="1" ht="14.4" customHeight="1" x14ac:dyDescent="0.3">
      <c r="A76" s="82" t="str">
        <f t="shared" ca="1" si="27"/>
        <v/>
      </c>
      <c r="B76" s="128"/>
      <c r="C76" s="128" t="s">
        <v>38</v>
      </c>
      <c r="D76" s="128" t="s">
        <v>38</v>
      </c>
      <c r="E76" s="128" t="s">
        <v>38</v>
      </c>
      <c r="F76" s="128" t="s">
        <v>257</v>
      </c>
      <c r="G76" s="128"/>
      <c r="H76" s="128"/>
      <c r="I76" s="128"/>
      <c r="J76" s="128"/>
      <c r="L76" s="129" t="s">
        <v>258</v>
      </c>
      <c r="M76" s="147">
        <f>SUM(M77:M81)</f>
        <v>0</v>
      </c>
      <c r="N76" s="130">
        <f>SUM(N77:N81)</f>
        <v>0</v>
      </c>
      <c r="X76" s="29">
        <v>76</v>
      </c>
      <c r="Y76" s="171"/>
      <c r="Z76" s="171"/>
      <c r="AA76" s="194"/>
      <c r="AB76" s="83"/>
      <c r="AC76"/>
      <c r="AD76" s="97">
        <f t="shared" si="28"/>
        <v>4</v>
      </c>
      <c r="AE76" s="29">
        <f>IF($AD77&gt;$AD76, IFERROR(MATCH($AD76, $AD77:$AD$100, 0)-1, ROW($AD$100)-ROW()), "")</f>
        <v>5</v>
      </c>
      <c r="AF76" s="97">
        <f t="shared" ca="1" si="29"/>
        <v>0</v>
      </c>
      <c r="AG76" s="29">
        <f t="shared" ca="1" si="30"/>
        <v>0</v>
      </c>
      <c r="AH76" s="91">
        <f t="shared" ca="1" si="31"/>
        <v>0</v>
      </c>
      <c r="AI76" s="29">
        <f t="shared" ca="1" si="32"/>
        <v>0</v>
      </c>
      <c r="AJ76" s="87" t="str">
        <f t="shared" ca="1" si="25"/>
        <v/>
      </c>
      <c r="AK76" s="32" t="str">
        <f t="shared" ca="1" si="26"/>
        <v/>
      </c>
      <c r="AL76" s="89" t="str">
        <f t="shared" ca="1" si="33"/>
        <v/>
      </c>
      <c r="AM76" s="32" t="str">
        <f t="shared" ca="1" si="34"/>
        <v/>
      </c>
      <c r="AN76" s="91" t="str">
        <f t="shared" ca="1" si="35"/>
        <v/>
      </c>
      <c r="AO76" s="29" t="str">
        <f t="shared" ca="1" si="36"/>
        <v/>
      </c>
      <c r="AP76" s="91" t="str">
        <f t="shared" si="37"/>
        <v/>
      </c>
      <c r="AQ76" s="29" t="str">
        <f t="shared" si="38"/>
        <v/>
      </c>
      <c r="AR76" s="91" t="str">
        <f t="shared" si="3"/>
        <v/>
      </c>
      <c r="AS76" s="93" t="str">
        <f t="shared" ca="1" si="39"/>
        <v/>
      </c>
      <c r="AT76" s="125" t="str">
        <f t="shared" ca="1" si="40"/>
        <v/>
      </c>
      <c r="AU76" s="126" t="str">
        <f t="shared" ca="1" si="41"/>
        <v/>
      </c>
      <c r="AV76" s="127" t="str">
        <f t="shared" ca="1" si="42"/>
        <v/>
      </c>
      <c r="AX76" s="30" t="str">
        <f t="shared" ca="1" si="43"/>
        <v/>
      </c>
    </row>
    <row r="77" spans="1:50" s="29" customFormat="1" ht="14.4" customHeight="1" x14ac:dyDescent="0.3">
      <c r="A77" s="82" t="str">
        <f t="shared" ca="1" si="27"/>
        <v/>
      </c>
      <c r="B77" s="128"/>
      <c r="C77" s="128" t="s">
        <v>38</v>
      </c>
      <c r="D77" s="128" t="s">
        <v>38</v>
      </c>
      <c r="E77" s="128" t="s">
        <v>38</v>
      </c>
      <c r="F77" s="128" t="s">
        <v>38</v>
      </c>
      <c r="G77" s="128" t="s">
        <v>259</v>
      </c>
      <c r="H77" s="128"/>
      <c r="I77" s="128"/>
      <c r="J77" s="128"/>
      <c r="L77" s="129">
        <v>170</v>
      </c>
      <c r="M77" s="147"/>
      <c r="N77" s="130"/>
      <c r="X77" s="29">
        <v>77</v>
      </c>
      <c r="Y77" s="171"/>
      <c r="Z77" s="171"/>
      <c r="AA77" s="194"/>
      <c r="AB77" s="83"/>
      <c r="AC77"/>
      <c r="AD77" s="97">
        <f t="shared" si="28"/>
        <v>5</v>
      </c>
      <c r="AE77" s="29" t="str">
        <f>IF($AD78&gt;$AD77, IFERROR(MATCH($AD77, $AD78:$AD$100, 0)-1, ROW($AD$100)-ROW()), "")</f>
        <v/>
      </c>
      <c r="AF77" s="97">
        <f t="shared" ca="1" si="29"/>
        <v>0</v>
      </c>
      <c r="AG77" s="29">
        <f t="shared" ca="1" si="30"/>
        <v>0</v>
      </c>
      <c r="AH77" s="91">
        <f t="shared" ca="1" si="31"/>
        <v>0</v>
      </c>
      <c r="AI77" s="29">
        <f t="shared" ca="1" si="32"/>
        <v>0</v>
      </c>
      <c r="AJ77" s="87" t="str">
        <f t="shared" ca="1" si="25"/>
        <v/>
      </c>
      <c r="AK77" s="32" t="str">
        <f t="shared" ca="1" si="26"/>
        <v/>
      </c>
      <c r="AL77" s="89" t="str">
        <f t="shared" ca="1" si="33"/>
        <v/>
      </c>
      <c r="AM77" s="32" t="str">
        <f t="shared" ca="1" si="34"/>
        <v/>
      </c>
      <c r="AN77" s="91" t="str">
        <f t="shared" ca="1" si="35"/>
        <v/>
      </c>
      <c r="AO77" s="29" t="str">
        <f t="shared" ca="1" si="36"/>
        <v/>
      </c>
      <c r="AP77" s="91" t="str">
        <f t="shared" si="37"/>
        <v/>
      </c>
      <c r="AQ77" s="29" t="str">
        <f t="shared" si="38"/>
        <v/>
      </c>
      <c r="AR77" s="91" t="str">
        <f t="shared" si="3"/>
        <v/>
      </c>
      <c r="AS77" s="93" t="str">
        <f t="shared" ca="1" si="39"/>
        <v/>
      </c>
      <c r="AT77" s="125" t="str">
        <f t="shared" ca="1" si="40"/>
        <v/>
      </c>
      <c r="AU77" s="126" t="str">
        <f t="shared" ca="1" si="41"/>
        <v/>
      </c>
      <c r="AV77" s="127" t="str">
        <f t="shared" ca="1" si="42"/>
        <v/>
      </c>
      <c r="AX77" s="30" t="str">
        <f t="shared" ca="1" si="43"/>
        <v/>
      </c>
    </row>
    <row r="78" spans="1:50" s="29" customFormat="1" ht="14.4" customHeight="1" x14ac:dyDescent="0.3">
      <c r="A78" s="82" t="str">
        <f t="shared" ca="1" si="27"/>
        <v/>
      </c>
      <c r="B78" s="128"/>
      <c r="C78" s="128" t="s">
        <v>38</v>
      </c>
      <c r="D78" s="128" t="s">
        <v>38</v>
      </c>
      <c r="E78" s="128" t="s">
        <v>38</v>
      </c>
      <c r="F78" s="128" t="s">
        <v>38</v>
      </c>
      <c r="G78" s="128" t="s">
        <v>260</v>
      </c>
      <c r="H78" s="128"/>
      <c r="I78" s="128"/>
      <c r="J78" s="128"/>
      <c r="L78" s="129">
        <v>171</v>
      </c>
      <c r="M78" s="147"/>
      <c r="N78" s="130"/>
      <c r="X78" s="29">
        <v>78</v>
      </c>
      <c r="Y78" s="171"/>
      <c r="Z78" s="171"/>
      <c r="AA78" s="194"/>
      <c r="AB78" s="83"/>
      <c r="AC78"/>
      <c r="AD78" s="97">
        <f t="shared" si="28"/>
        <v>5</v>
      </c>
      <c r="AE78" s="29" t="str">
        <f>IF($AD79&gt;$AD78, IFERROR(MATCH($AD78, $AD79:$AD$100, 0)-1, ROW($AD$100)-ROW()), "")</f>
        <v/>
      </c>
      <c r="AF78" s="97">
        <f t="shared" ca="1" si="29"/>
        <v>0</v>
      </c>
      <c r="AG78" s="29">
        <f t="shared" ca="1" si="30"/>
        <v>0</v>
      </c>
      <c r="AH78" s="91">
        <f t="shared" ca="1" si="31"/>
        <v>0</v>
      </c>
      <c r="AI78" s="29">
        <f t="shared" ca="1" si="32"/>
        <v>0</v>
      </c>
      <c r="AJ78" s="87" t="str">
        <f t="shared" ca="1" si="25"/>
        <v/>
      </c>
      <c r="AK78" s="32" t="str">
        <f t="shared" ca="1" si="26"/>
        <v/>
      </c>
      <c r="AL78" s="89" t="str">
        <f t="shared" ca="1" si="33"/>
        <v/>
      </c>
      <c r="AM78" s="32" t="str">
        <f t="shared" ca="1" si="34"/>
        <v/>
      </c>
      <c r="AN78" s="91" t="str">
        <f t="shared" ca="1" si="35"/>
        <v/>
      </c>
      <c r="AO78" s="29" t="str">
        <f t="shared" ca="1" si="36"/>
        <v/>
      </c>
      <c r="AP78" s="91" t="str">
        <f t="shared" si="37"/>
        <v/>
      </c>
      <c r="AQ78" s="29" t="str">
        <f t="shared" si="38"/>
        <v/>
      </c>
      <c r="AR78" s="91" t="str">
        <f t="shared" si="3"/>
        <v/>
      </c>
      <c r="AS78" s="93" t="str">
        <f t="shared" ca="1" si="39"/>
        <v/>
      </c>
      <c r="AT78" s="125" t="str">
        <f t="shared" ca="1" si="40"/>
        <v/>
      </c>
      <c r="AU78" s="126" t="str">
        <f t="shared" ca="1" si="41"/>
        <v/>
      </c>
      <c r="AV78" s="127" t="str">
        <f t="shared" ca="1" si="42"/>
        <v/>
      </c>
      <c r="AX78" s="30" t="str">
        <f t="shared" ca="1" si="43"/>
        <v/>
      </c>
    </row>
    <row r="79" spans="1:50" s="29" customFormat="1" ht="14.4" customHeight="1" x14ac:dyDescent="0.3">
      <c r="A79" s="82" t="str">
        <f t="shared" ca="1" si="27"/>
        <v/>
      </c>
      <c r="B79" s="128"/>
      <c r="C79" s="128" t="s">
        <v>38</v>
      </c>
      <c r="D79" s="128" t="s">
        <v>38</v>
      </c>
      <c r="E79" s="128" t="s">
        <v>38</v>
      </c>
      <c r="F79" s="128" t="s">
        <v>38</v>
      </c>
      <c r="G79" s="128" t="s">
        <v>261</v>
      </c>
      <c r="H79" s="128"/>
      <c r="I79" s="128"/>
      <c r="J79" s="128"/>
      <c r="L79" s="129">
        <v>172</v>
      </c>
      <c r="M79" s="147"/>
      <c r="N79" s="130"/>
      <c r="X79" s="29">
        <v>79</v>
      </c>
      <c r="Y79" s="171"/>
      <c r="Z79" s="171"/>
      <c r="AA79" s="194"/>
      <c r="AB79" s="83"/>
      <c r="AC79"/>
      <c r="AD79" s="97">
        <f t="shared" si="28"/>
        <v>5</v>
      </c>
      <c r="AE79" s="29" t="str">
        <f>IF($AD80&gt;$AD79, IFERROR(MATCH($AD79, $AD80:$AD$100, 0)-1, ROW($AD$100)-ROW()), "")</f>
        <v/>
      </c>
      <c r="AF79" s="97">
        <f t="shared" ca="1" si="29"/>
        <v>0</v>
      </c>
      <c r="AG79" s="29">
        <f t="shared" ca="1" si="30"/>
        <v>0</v>
      </c>
      <c r="AH79" s="91">
        <f t="shared" ca="1" si="31"/>
        <v>0</v>
      </c>
      <c r="AI79" s="29">
        <f t="shared" ca="1" si="32"/>
        <v>0</v>
      </c>
      <c r="AJ79" s="87" t="str">
        <f t="shared" ca="1" si="25"/>
        <v/>
      </c>
      <c r="AK79" s="32" t="str">
        <f t="shared" ca="1" si="26"/>
        <v/>
      </c>
      <c r="AL79" s="89" t="str">
        <f t="shared" ca="1" si="33"/>
        <v/>
      </c>
      <c r="AM79" s="32" t="str">
        <f t="shared" ca="1" si="34"/>
        <v/>
      </c>
      <c r="AN79" s="91" t="str">
        <f t="shared" ca="1" si="35"/>
        <v/>
      </c>
      <c r="AO79" s="29" t="str">
        <f t="shared" ca="1" si="36"/>
        <v/>
      </c>
      <c r="AP79" s="91" t="str">
        <f t="shared" si="37"/>
        <v/>
      </c>
      <c r="AQ79" s="29" t="str">
        <f t="shared" si="38"/>
        <v/>
      </c>
      <c r="AR79" s="91" t="str">
        <f t="shared" si="3"/>
        <v/>
      </c>
      <c r="AS79" s="93" t="str">
        <f t="shared" ca="1" si="39"/>
        <v/>
      </c>
      <c r="AT79" s="125" t="str">
        <f t="shared" ca="1" si="40"/>
        <v/>
      </c>
      <c r="AU79" s="126" t="str">
        <f t="shared" ca="1" si="41"/>
        <v/>
      </c>
      <c r="AV79" s="127" t="str">
        <f t="shared" ca="1" si="42"/>
        <v/>
      </c>
      <c r="AX79" s="30" t="str">
        <f t="shared" ca="1" si="43"/>
        <v/>
      </c>
    </row>
    <row r="80" spans="1:50" s="29" customFormat="1" ht="14.4" customHeight="1" x14ac:dyDescent="0.3">
      <c r="A80" s="82" t="str">
        <f t="shared" ca="1" si="27"/>
        <v/>
      </c>
      <c r="B80" s="128"/>
      <c r="C80" s="128" t="s">
        <v>38</v>
      </c>
      <c r="D80" s="128" t="s">
        <v>38</v>
      </c>
      <c r="E80" s="128" t="s">
        <v>38</v>
      </c>
      <c r="F80" s="128" t="s">
        <v>38</v>
      </c>
      <c r="G80" s="128" t="s">
        <v>262</v>
      </c>
      <c r="H80" s="128"/>
      <c r="I80" s="128"/>
      <c r="J80" s="128"/>
      <c r="L80" s="129">
        <v>173</v>
      </c>
      <c r="M80" s="147"/>
      <c r="N80" s="130"/>
      <c r="X80" s="29">
        <v>80</v>
      </c>
      <c r="Y80" s="171"/>
      <c r="Z80" s="171"/>
      <c r="AA80" s="194"/>
      <c r="AB80" s="83"/>
      <c r="AC80"/>
      <c r="AD80" s="97">
        <f t="shared" si="28"/>
        <v>5</v>
      </c>
      <c r="AE80" s="29" t="str">
        <f>IF($AD81&gt;$AD80, IFERROR(MATCH($AD80, $AD81:$AD$100, 0)-1, ROW($AD$100)-ROW()), "")</f>
        <v/>
      </c>
      <c r="AF80" s="97">
        <f t="shared" ca="1" si="29"/>
        <v>0</v>
      </c>
      <c r="AG80" s="29">
        <f t="shared" ca="1" si="30"/>
        <v>0</v>
      </c>
      <c r="AH80" s="91">
        <f t="shared" ca="1" si="31"/>
        <v>0</v>
      </c>
      <c r="AI80" s="29">
        <f t="shared" ca="1" si="32"/>
        <v>0</v>
      </c>
      <c r="AJ80" s="87" t="str">
        <f t="shared" ca="1" si="25"/>
        <v/>
      </c>
      <c r="AK80" s="32" t="str">
        <f t="shared" ca="1" si="26"/>
        <v/>
      </c>
      <c r="AL80" s="89" t="str">
        <f t="shared" ca="1" si="33"/>
        <v/>
      </c>
      <c r="AM80" s="32" t="str">
        <f t="shared" ca="1" si="34"/>
        <v/>
      </c>
      <c r="AN80" s="91" t="str">
        <f t="shared" ca="1" si="35"/>
        <v/>
      </c>
      <c r="AO80" s="29" t="str">
        <f t="shared" ca="1" si="36"/>
        <v/>
      </c>
      <c r="AP80" s="91" t="str">
        <f t="shared" si="37"/>
        <v/>
      </c>
      <c r="AQ80" s="29" t="str">
        <f t="shared" si="38"/>
        <v/>
      </c>
      <c r="AR80" s="91" t="str">
        <f t="shared" si="3"/>
        <v/>
      </c>
      <c r="AS80" s="93" t="str">
        <f t="shared" ca="1" si="39"/>
        <v/>
      </c>
      <c r="AT80" s="125" t="str">
        <f t="shared" ca="1" si="40"/>
        <v/>
      </c>
      <c r="AU80" s="126" t="str">
        <f t="shared" ca="1" si="41"/>
        <v/>
      </c>
      <c r="AV80" s="127" t="str">
        <f t="shared" ca="1" si="42"/>
        <v/>
      </c>
      <c r="AX80" s="30" t="str">
        <f t="shared" ca="1" si="43"/>
        <v/>
      </c>
    </row>
    <row r="81" spans="1:50" s="29" customFormat="1" ht="14.4" customHeight="1" x14ac:dyDescent="0.3">
      <c r="A81" s="82" t="str">
        <f t="shared" ca="1" si="27"/>
        <v/>
      </c>
      <c r="B81" s="128"/>
      <c r="C81" s="128" t="s">
        <v>38</v>
      </c>
      <c r="D81" s="128" t="s">
        <v>38</v>
      </c>
      <c r="E81" s="128" t="s">
        <v>38</v>
      </c>
      <c r="F81" s="128" t="s">
        <v>38</v>
      </c>
      <c r="G81" s="128" t="s">
        <v>263</v>
      </c>
      <c r="H81" s="128"/>
      <c r="I81" s="128"/>
      <c r="J81" s="128"/>
      <c r="L81" s="129">
        <v>174</v>
      </c>
      <c r="M81" s="147"/>
      <c r="N81" s="130"/>
      <c r="X81" s="29">
        <v>81</v>
      </c>
      <c r="Y81" s="171"/>
      <c r="Z81" s="171"/>
      <c r="AA81" s="194"/>
      <c r="AB81" s="83"/>
      <c r="AC81"/>
      <c r="AD81" s="97">
        <f t="shared" si="28"/>
        <v>5</v>
      </c>
      <c r="AE81" s="29" t="str">
        <f>IF($AD82&gt;$AD81, IFERROR(MATCH($AD81, $AD82:$AD$100, 0)-1, ROW($AD$100)-ROW()), "")</f>
        <v/>
      </c>
      <c r="AF81" s="97">
        <f t="shared" ca="1" si="29"/>
        <v>0</v>
      </c>
      <c r="AG81" s="29">
        <f t="shared" ca="1" si="30"/>
        <v>0</v>
      </c>
      <c r="AH81" s="91">
        <f t="shared" ca="1" si="31"/>
        <v>0</v>
      </c>
      <c r="AI81" s="29">
        <f t="shared" ca="1" si="32"/>
        <v>0</v>
      </c>
      <c r="AJ81" s="87" t="str">
        <f t="shared" ca="1" si="25"/>
        <v/>
      </c>
      <c r="AK81" s="32" t="str">
        <f t="shared" ca="1" si="26"/>
        <v/>
      </c>
      <c r="AL81" s="89" t="str">
        <f t="shared" ca="1" si="33"/>
        <v/>
      </c>
      <c r="AM81" s="32" t="str">
        <f t="shared" ca="1" si="34"/>
        <v/>
      </c>
      <c r="AN81" s="91" t="str">
        <f t="shared" ca="1" si="35"/>
        <v/>
      </c>
      <c r="AO81" s="29" t="str">
        <f t="shared" ca="1" si="36"/>
        <v/>
      </c>
      <c r="AP81" s="91" t="str">
        <f t="shared" si="37"/>
        <v/>
      </c>
      <c r="AQ81" s="29" t="str">
        <f t="shared" si="38"/>
        <v/>
      </c>
      <c r="AR81" s="91" t="str">
        <f t="shared" si="3"/>
        <v/>
      </c>
      <c r="AS81" s="93" t="str">
        <f t="shared" ca="1" si="39"/>
        <v/>
      </c>
      <c r="AT81" s="125" t="str">
        <f t="shared" ca="1" si="40"/>
        <v/>
      </c>
      <c r="AU81" s="126" t="str">
        <f t="shared" ca="1" si="41"/>
        <v/>
      </c>
      <c r="AV81" s="127" t="str">
        <f t="shared" ca="1" si="42"/>
        <v/>
      </c>
      <c r="AX81" s="30" t="str">
        <f t="shared" ca="1" si="43"/>
        <v/>
      </c>
    </row>
    <row r="82" spans="1:50" s="29" customFormat="1" ht="14.4" customHeight="1" x14ac:dyDescent="0.3">
      <c r="A82" s="82" t="str">
        <f t="shared" ca="1" si="27"/>
        <v/>
      </c>
      <c r="B82" s="128"/>
      <c r="C82" s="128" t="s">
        <v>38</v>
      </c>
      <c r="D82" s="128" t="s">
        <v>38</v>
      </c>
      <c r="E82" s="128" t="s">
        <v>38</v>
      </c>
      <c r="F82" s="128" t="s">
        <v>264</v>
      </c>
      <c r="G82" s="128"/>
      <c r="H82" s="128"/>
      <c r="I82" s="128"/>
      <c r="J82" s="128"/>
      <c r="L82" s="129">
        <v>175</v>
      </c>
      <c r="M82" s="147">
        <f>SUM(M83:M84)</f>
        <v>0</v>
      </c>
      <c r="N82" s="130">
        <f>SUM(N83:N84)</f>
        <v>0</v>
      </c>
      <c r="X82" s="29">
        <v>82</v>
      </c>
      <c r="Y82" s="171"/>
      <c r="Z82" s="171"/>
      <c r="AA82" s="194"/>
      <c r="AB82" s="83"/>
      <c r="AC82"/>
      <c r="AD82" s="97">
        <f t="shared" si="28"/>
        <v>4</v>
      </c>
      <c r="AE82" s="29">
        <f>IF($AD83&gt;$AD82, IFERROR(MATCH($AD82, $AD83:$AD$100, 0)-1, ROW($AD$100)-ROW()), "")</f>
        <v>2</v>
      </c>
      <c r="AF82" s="97">
        <f t="shared" ca="1" si="29"/>
        <v>0</v>
      </c>
      <c r="AG82" s="29">
        <f t="shared" ca="1" si="30"/>
        <v>0</v>
      </c>
      <c r="AH82" s="91">
        <f t="shared" ca="1" si="31"/>
        <v>0</v>
      </c>
      <c r="AI82" s="29">
        <f t="shared" ca="1" si="32"/>
        <v>0</v>
      </c>
      <c r="AJ82" s="87" t="str">
        <f t="shared" ca="1" si="25"/>
        <v/>
      </c>
      <c r="AK82" s="32" t="str">
        <f t="shared" ca="1" si="26"/>
        <v/>
      </c>
      <c r="AL82" s="89" t="str">
        <f t="shared" ca="1" si="33"/>
        <v/>
      </c>
      <c r="AM82" s="32" t="str">
        <f t="shared" ca="1" si="34"/>
        <v/>
      </c>
      <c r="AN82" s="91" t="str">
        <f t="shared" ca="1" si="35"/>
        <v/>
      </c>
      <c r="AO82" s="29" t="str">
        <f t="shared" ca="1" si="36"/>
        <v/>
      </c>
      <c r="AP82" s="91" t="str">
        <f t="shared" si="37"/>
        <v/>
      </c>
      <c r="AQ82" s="29" t="str">
        <f t="shared" si="38"/>
        <v/>
      </c>
      <c r="AR82" s="91" t="str">
        <f t="shared" si="3"/>
        <v/>
      </c>
      <c r="AS82" s="93" t="str">
        <f t="shared" ca="1" si="39"/>
        <v/>
      </c>
      <c r="AT82" s="125" t="str">
        <f t="shared" ca="1" si="40"/>
        <v/>
      </c>
      <c r="AU82" s="126" t="str">
        <f t="shared" ca="1" si="41"/>
        <v/>
      </c>
      <c r="AV82" s="127" t="str">
        <f t="shared" ca="1" si="42"/>
        <v/>
      </c>
      <c r="AX82" s="30" t="str">
        <f t="shared" ca="1" si="43"/>
        <v/>
      </c>
    </row>
    <row r="83" spans="1:50" s="29" customFormat="1" ht="14.4" customHeight="1" x14ac:dyDescent="0.3">
      <c r="A83" s="82" t="str">
        <f t="shared" ca="1" si="27"/>
        <v/>
      </c>
      <c r="B83" s="128"/>
      <c r="C83" s="128" t="s">
        <v>38</v>
      </c>
      <c r="D83" s="128" t="s">
        <v>38</v>
      </c>
      <c r="E83" s="128" t="s">
        <v>38</v>
      </c>
      <c r="F83" s="128" t="s">
        <v>38</v>
      </c>
      <c r="G83" s="128" t="s">
        <v>265</v>
      </c>
      <c r="H83" s="128"/>
      <c r="I83" s="128"/>
      <c r="J83" s="128"/>
      <c r="L83" s="129">
        <v>1750</v>
      </c>
      <c r="M83" s="147"/>
      <c r="N83" s="130"/>
      <c r="X83" s="29">
        <v>83</v>
      </c>
      <c r="Y83" s="171"/>
      <c r="Z83" s="171"/>
      <c r="AA83" s="194"/>
      <c r="AB83" s="83"/>
      <c r="AC83"/>
      <c r="AD83" s="97">
        <f t="shared" si="28"/>
        <v>5</v>
      </c>
      <c r="AE83" s="29" t="str">
        <f>IF($AD84&gt;$AD83, IFERROR(MATCH($AD83, $AD84:$AD$100, 0)-1, ROW($AD$100)-ROW()), "")</f>
        <v/>
      </c>
      <c r="AF83" s="97">
        <f t="shared" ca="1" si="29"/>
        <v>0</v>
      </c>
      <c r="AG83" s="29">
        <f t="shared" ca="1" si="30"/>
        <v>0</v>
      </c>
      <c r="AH83" s="91">
        <f t="shared" ca="1" si="31"/>
        <v>0</v>
      </c>
      <c r="AI83" s="29">
        <f t="shared" ca="1" si="32"/>
        <v>0</v>
      </c>
      <c r="AJ83" s="87" t="str">
        <f t="shared" ca="1" si="25"/>
        <v/>
      </c>
      <c r="AK83" s="32" t="str">
        <f t="shared" ca="1" si="26"/>
        <v/>
      </c>
      <c r="AL83" s="89" t="str">
        <f t="shared" ca="1" si="33"/>
        <v/>
      </c>
      <c r="AM83" s="32" t="str">
        <f t="shared" ca="1" si="34"/>
        <v/>
      </c>
      <c r="AN83" s="91" t="str">
        <f t="shared" ca="1" si="35"/>
        <v/>
      </c>
      <c r="AO83" s="29" t="str">
        <f t="shared" ca="1" si="36"/>
        <v/>
      </c>
      <c r="AP83" s="91" t="str">
        <f t="shared" si="37"/>
        <v/>
      </c>
      <c r="AQ83" s="29" t="str">
        <f t="shared" si="38"/>
        <v/>
      </c>
      <c r="AR83" s="91" t="str">
        <f t="shared" si="3"/>
        <v/>
      </c>
      <c r="AS83" s="93" t="str">
        <f t="shared" ca="1" si="39"/>
        <v/>
      </c>
      <c r="AT83" s="125" t="str">
        <f t="shared" ca="1" si="40"/>
        <v/>
      </c>
      <c r="AU83" s="126" t="str">
        <f t="shared" ca="1" si="41"/>
        <v/>
      </c>
      <c r="AV83" s="127" t="str">
        <f t="shared" ca="1" si="42"/>
        <v/>
      </c>
      <c r="AX83" s="30" t="str">
        <f t="shared" ca="1" si="43"/>
        <v/>
      </c>
    </row>
    <row r="84" spans="1:50" s="29" customFormat="1" ht="14.4" customHeight="1" x14ac:dyDescent="0.3">
      <c r="A84" s="82" t="str">
        <f t="shared" ca="1" si="27"/>
        <v/>
      </c>
      <c r="B84" s="128"/>
      <c r="C84" s="128" t="s">
        <v>38</v>
      </c>
      <c r="D84" s="128" t="s">
        <v>38</v>
      </c>
      <c r="E84" s="128" t="s">
        <v>38</v>
      </c>
      <c r="F84" s="128" t="s">
        <v>38</v>
      </c>
      <c r="G84" s="128" t="s">
        <v>266</v>
      </c>
      <c r="H84" s="128"/>
      <c r="I84" s="128"/>
      <c r="J84" s="128"/>
      <c r="L84" s="129">
        <v>1751</v>
      </c>
      <c r="M84" s="147"/>
      <c r="N84" s="130"/>
      <c r="X84" s="29">
        <v>84</v>
      </c>
      <c r="Y84" s="171"/>
      <c r="Z84" s="171"/>
      <c r="AA84" s="194"/>
      <c r="AB84" s="83"/>
      <c r="AC84"/>
      <c r="AD84" s="97">
        <f t="shared" si="28"/>
        <v>5</v>
      </c>
      <c r="AE84" s="29" t="str">
        <f>IF($AD85&gt;$AD84, IFERROR(MATCH($AD84, $AD85:$AD$100, 0)-1, ROW($AD$100)-ROW()), "")</f>
        <v/>
      </c>
      <c r="AF84" s="97">
        <f t="shared" ca="1" si="29"/>
        <v>0</v>
      </c>
      <c r="AG84" s="29">
        <f t="shared" ca="1" si="30"/>
        <v>0</v>
      </c>
      <c r="AH84" s="91">
        <f t="shared" ca="1" si="31"/>
        <v>0</v>
      </c>
      <c r="AI84" s="29">
        <f t="shared" ca="1" si="32"/>
        <v>0</v>
      </c>
      <c r="AJ84" s="87" t="str">
        <f t="shared" ca="1" si="25"/>
        <v/>
      </c>
      <c r="AK84" s="32" t="str">
        <f t="shared" ca="1" si="26"/>
        <v/>
      </c>
      <c r="AL84" s="89" t="str">
        <f t="shared" ca="1" si="33"/>
        <v/>
      </c>
      <c r="AM84" s="32" t="str">
        <f t="shared" ca="1" si="34"/>
        <v/>
      </c>
      <c r="AN84" s="91" t="str">
        <f t="shared" ca="1" si="35"/>
        <v/>
      </c>
      <c r="AO84" s="29" t="str">
        <f t="shared" ca="1" si="36"/>
        <v/>
      </c>
      <c r="AP84" s="91" t="str">
        <f t="shared" si="37"/>
        <v/>
      </c>
      <c r="AQ84" s="29" t="str">
        <f t="shared" si="38"/>
        <v/>
      </c>
      <c r="AR84" s="91" t="str">
        <f t="shared" si="3"/>
        <v/>
      </c>
      <c r="AS84" s="93" t="str">
        <f t="shared" ca="1" si="39"/>
        <v/>
      </c>
      <c r="AT84" s="125" t="str">
        <f t="shared" ca="1" si="40"/>
        <v/>
      </c>
      <c r="AU84" s="126" t="str">
        <f t="shared" ca="1" si="41"/>
        <v/>
      </c>
      <c r="AV84" s="127" t="str">
        <f t="shared" ca="1" si="42"/>
        <v/>
      </c>
      <c r="AX84" s="30" t="str">
        <f t="shared" ca="1" si="43"/>
        <v/>
      </c>
    </row>
    <row r="85" spans="1:50" s="29" customFormat="1" ht="14.4" customHeight="1" x14ac:dyDescent="0.3">
      <c r="A85" s="82" t="str">
        <f t="shared" ca="1" si="27"/>
        <v/>
      </c>
      <c r="B85" s="128"/>
      <c r="C85" s="128" t="s">
        <v>38</v>
      </c>
      <c r="D85" s="128" t="s">
        <v>38</v>
      </c>
      <c r="E85" s="128" t="s">
        <v>38</v>
      </c>
      <c r="F85" s="128" t="s">
        <v>267</v>
      </c>
      <c r="G85" s="128"/>
      <c r="H85" s="128"/>
      <c r="I85" s="128"/>
      <c r="J85" s="128"/>
      <c r="L85" s="129">
        <v>176</v>
      </c>
      <c r="M85" s="147"/>
      <c r="N85" s="130"/>
      <c r="X85" s="29">
        <v>85</v>
      </c>
      <c r="Y85" s="171"/>
      <c r="Z85" s="171"/>
      <c r="AA85" s="194"/>
      <c r="AB85" s="83"/>
      <c r="AC85"/>
      <c r="AD85" s="97">
        <f t="shared" si="28"/>
        <v>4</v>
      </c>
      <c r="AE85" s="29" t="str">
        <f>IF($AD86&gt;$AD85, IFERROR(MATCH($AD85, $AD86:$AD$100, 0)-1, ROW($AD$100)-ROW()), "")</f>
        <v/>
      </c>
      <c r="AF85" s="97">
        <f t="shared" ca="1" si="29"/>
        <v>0</v>
      </c>
      <c r="AG85" s="29">
        <f t="shared" ca="1" si="30"/>
        <v>0</v>
      </c>
      <c r="AH85" s="91">
        <f t="shared" ca="1" si="31"/>
        <v>0</v>
      </c>
      <c r="AI85" s="29">
        <f t="shared" ca="1" si="32"/>
        <v>0</v>
      </c>
      <c r="AJ85" s="87" t="str">
        <f t="shared" ca="1" si="25"/>
        <v/>
      </c>
      <c r="AK85" s="32" t="str">
        <f t="shared" ca="1" si="26"/>
        <v/>
      </c>
      <c r="AL85" s="89" t="str">
        <f t="shared" ca="1" si="33"/>
        <v/>
      </c>
      <c r="AM85" s="32" t="str">
        <f t="shared" ca="1" si="34"/>
        <v/>
      </c>
      <c r="AN85" s="91" t="str">
        <f t="shared" ca="1" si="35"/>
        <v/>
      </c>
      <c r="AO85" s="29" t="str">
        <f t="shared" ca="1" si="36"/>
        <v/>
      </c>
      <c r="AP85" s="91" t="str">
        <f t="shared" si="37"/>
        <v/>
      </c>
      <c r="AQ85" s="29" t="str">
        <f t="shared" si="38"/>
        <v/>
      </c>
      <c r="AR85" s="91" t="str">
        <f t="shared" si="3"/>
        <v/>
      </c>
      <c r="AS85" s="93" t="str">
        <f t="shared" ca="1" si="39"/>
        <v/>
      </c>
      <c r="AT85" s="125" t="str">
        <f t="shared" ca="1" si="40"/>
        <v/>
      </c>
      <c r="AU85" s="126" t="str">
        <f t="shared" ca="1" si="41"/>
        <v/>
      </c>
      <c r="AV85" s="127" t="str">
        <f t="shared" ca="1" si="42"/>
        <v/>
      </c>
      <c r="AX85" s="30" t="str">
        <f t="shared" ca="1" si="43"/>
        <v/>
      </c>
    </row>
    <row r="86" spans="1:50" s="29" customFormat="1" ht="14.4" customHeight="1" x14ac:dyDescent="0.3">
      <c r="A86" s="82" t="str">
        <f t="shared" ca="1" si="27"/>
        <v/>
      </c>
      <c r="B86" s="128"/>
      <c r="C86" s="128" t="s">
        <v>38</v>
      </c>
      <c r="D86" s="128" t="s">
        <v>38</v>
      </c>
      <c r="E86" s="128" t="s">
        <v>38</v>
      </c>
      <c r="F86" s="128" t="s">
        <v>268</v>
      </c>
      <c r="G86" s="128"/>
      <c r="H86" s="128"/>
      <c r="I86" s="128"/>
      <c r="J86" s="128"/>
      <c r="L86" s="129" t="s">
        <v>269</v>
      </c>
      <c r="M86" s="147"/>
      <c r="N86" s="130"/>
      <c r="X86" s="29">
        <v>86</v>
      </c>
      <c r="Y86" s="171"/>
      <c r="Z86" s="171"/>
      <c r="AA86" s="194"/>
      <c r="AB86" s="83"/>
      <c r="AC86"/>
      <c r="AD86" s="97">
        <f t="shared" si="28"/>
        <v>4</v>
      </c>
      <c r="AE86" s="29" t="str">
        <f>IF($AD87&gt;$AD86, IFERROR(MATCH($AD86, $AD87:$AD$100, 0)-1, ROW($AD$100)-ROW()), "")</f>
        <v/>
      </c>
      <c r="AF86" s="97">
        <f t="shared" ca="1" si="29"/>
        <v>0</v>
      </c>
      <c r="AG86" s="29">
        <f t="shared" ca="1" si="30"/>
        <v>0</v>
      </c>
      <c r="AH86" s="91">
        <f t="shared" ca="1" si="31"/>
        <v>0</v>
      </c>
      <c r="AI86" s="29">
        <f t="shared" ca="1" si="32"/>
        <v>0</v>
      </c>
      <c r="AJ86" s="87" t="str">
        <f t="shared" ca="1" si="25"/>
        <v/>
      </c>
      <c r="AK86" s="32" t="str">
        <f t="shared" ca="1" si="26"/>
        <v/>
      </c>
      <c r="AL86" s="89" t="str">
        <f t="shared" ca="1" si="33"/>
        <v/>
      </c>
      <c r="AM86" s="32" t="str">
        <f t="shared" ca="1" si="34"/>
        <v/>
      </c>
      <c r="AN86" s="91" t="str">
        <f t="shared" ca="1" si="35"/>
        <v/>
      </c>
      <c r="AO86" s="29" t="str">
        <f t="shared" ca="1" si="36"/>
        <v/>
      </c>
      <c r="AP86" s="91" t="str">
        <f t="shared" si="37"/>
        <v/>
      </c>
      <c r="AQ86" s="29" t="str">
        <f t="shared" si="38"/>
        <v/>
      </c>
      <c r="AR86" s="91" t="str">
        <f t="shared" si="3"/>
        <v/>
      </c>
      <c r="AS86" s="93" t="str">
        <f t="shared" ca="1" si="39"/>
        <v/>
      </c>
      <c r="AT86" s="125" t="str">
        <f t="shared" ca="1" si="40"/>
        <v/>
      </c>
      <c r="AU86" s="126" t="str">
        <f t="shared" ca="1" si="41"/>
        <v/>
      </c>
      <c r="AV86" s="127" t="str">
        <f t="shared" ca="1" si="42"/>
        <v/>
      </c>
      <c r="AX86" s="30" t="str">
        <f t="shared" ca="1" si="43"/>
        <v/>
      </c>
    </row>
    <row r="87" spans="1:50" s="29" customFormat="1" ht="14.4" customHeight="1" x14ac:dyDescent="0.3">
      <c r="A87" s="82" t="str">
        <f t="shared" ca="1" si="27"/>
        <v/>
      </c>
      <c r="B87" s="128"/>
      <c r="C87" s="128" t="s">
        <v>38</v>
      </c>
      <c r="D87" s="128" t="s">
        <v>38</v>
      </c>
      <c r="E87" s="128" t="s">
        <v>270</v>
      </c>
      <c r="F87" s="128"/>
      <c r="G87" s="128"/>
      <c r="H87" s="128"/>
      <c r="I87" s="128"/>
      <c r="J87" s="128"/>
      <c r="L87" s="129" t="s">
        <v>271</v>
      </c>
      <c r="M87" s="147">
        <f>SUM(M88:M89,M92,M95:M96,M99)</f>
        <v>0</v>
      </c>
      <c r="N87" s="130">
        <f>SUM(N88:N89,N92,N95:N96,N99)</f>
        <v>0</v>
      </c>
      <c r="X87" s="29">
        <v>87</v>
      </c>
      <c r="Y87" s="171"/>
      <c r="Z87" s="171"/>
      <c r="AA87" s="194"/>
      <c r="AB87" s="83"/>
      <c r="AC87"/>
      <c r="AD87" s="97">
        <f t="shared" si="28"/>
        <v>3</v>
      </c>
      <c r="AE87" s="29">
        <f>IF($AD88&gt;$AD87, IFERROR(MATCH($AD87, $AD88:$AD$100, 0)-1, ROW($AD$100)-ROW()), "")</f>
        <v>12</v>
      </c>
      <c r="AF87" s="97">
        <f t="shared" ca="1" si="29"/>
        <v>0</v>
      </c>
      <c r="AG87" s="29">
        <f t="shared" ca="1" si="30"/>
        <v>0</v>
      </c>
      <c r="AH87" s="91">
        <f t="shared" ca="1" si="31"/>
        <v>0</v>
      </c>
      <c r="AI87" s="29">
        <f t="shared" ca="1" si="32"/>
        <v>0</v>
      </c>
      <c r="AJ87" s="87" t="str">
        <f t="shared" ca="1" si="25"/>
        <v/>
      </c>
      <c r="AK87" s="32" t="str">
        <f t="shared" ca="1" si="26"/>
        <v/>
      </c>
      <c r="AL87" s="89" t="str">
        <f t="shared" ca="1" si="33"/>
        <v/>
      </c>
      <c r="AM87" s="32" t="str">
        <f t="shared" ca="1" si="34"/>
        <v/>
      </c>
      <c r="AN87" s="91" t="str">
        <f t="shared" ca="1" si="35"/>
        <v/>
      </c>
      <c r="AO87" s="29" t="str">
        <f t="shared" ca="1" si="36"/>
        <v/>
      </c>
      <c r="AP87" s="91" t="str">
        <f t="shared" si="37"/>
        <v/>
      </c>
      <c r="AQ87" s="29" t="str">
        <f t="shared" si="38"/>
        <v/>
      </c>
      <c r="AR87" s="91" t="str">
        <f t="shared" si="3"/>
        <v/>
      </c>
      <c r="AS87" s="93" t="str">
        <f t="shared" ca="1" si="39"/>
        <v/>
      </c>
      <c r="AT87" s="125" t="str">
        <f t="shared" ca="1" si="40"/>
        <v/>
      </c>
      <c r="AU87" s="126" t="str">
        <f t="shared" ca="1" si="41"/>
        <v/>
      </c>
      <c r="AV87" s="127" t="str">
        <f t="shared" ca="1" si="42"/>
        <v/>
      </c>
      <c r="AX87" s="30" t="str">
        <f t="shared" ca="1" si="43"/>
        <v/>
      </c>
    </row>
    <row r="88" spans="1:50" s="29" customFormat="1" ht="14.4" customHeight="1" x14ac:dyDescent="0.3">
      <c r="A88" s="82" t="str">
        <f t="shared" ca="1" si="27"/>
        <v/>
      </c>
      <c r="B88" s="128"/>
      <c r="C88" s="128" t="s">
        <v>38</v>
      </c>
      <c r="D88" s="128" t="s">
        <v>38</v>
      </c>
      <c r="E88" s="128" t="s">
        <v>38</v>
      </c>
      <c r="F88" s="128" t="s">
        <v>272</v>
      </c>
      <c r="G88" s="128"/>
      <c r="H88" s="128"/>
      <c r="I88" s="128"/>
      <c r="J88" s="128"/>
      <c r="L88" s="129">
        <v>42</v>
      </c>
      <c r="M88" s="147"/>
      <c r="N88" s="130"/>
      <c r="X88" s="29">
        <v>88</v>
      </c>
      <c r="Y88" s="171"/>
      <c r="Z88" s="171"/>
      <c r="AA88" s="194"/>
      <c r="AB88" s="83"/>
      <c r="AC88"/>
      <c r="AD88" s="97">
        <f t="shared" si="28"/>
        <v>4</v>
      </c>
      <c r="AE88" s="29" t="str">
        <f>IF($AD89&gt;$AD88, IFERROR(MATCH($AD88, $AD89:$AD$100, 0)-1, ROW($AD$100)-ROW()), "")</f>
        <v/>
      </c>
      <c r="AF88" s="97">
        <f t="shared" ca="1" si="29"/>
        <v>0</v>
      </c>
      <c r="AG88" s="29">
        <f t="shared" ca="1" si="30"/>
        <v>0</v>
      </c>
      <c r="AH88" s="91">
        <f t="shared" ca="1" si="31"/>
        <v>0</v>
      </c>
      <c r="AI88" s="29">
        <f t="shared" ca="1" si="32"/>
        <v>0</v>
      </c>
      <c r="AJ88" s="87" t="str">
        <f t="shared" ca="1" si="25"/>
        <v/>
      </c>
      <c r="AK88" s="32" t="str">
        <f t="shared" ca="1" si="26"/>
        <v/>
      </c>
      <c r="AL88" s="89" t="str">
        <f t="shared" ca="1" si="33"/>
        <v/>
      </c>
      <c r="AM88" s="32" t="str">
        <f t="shared" ca="1" si="34"/>
        <v/>
      </c>
      <c r="AN88" s="91" t="str">
        <f t="shared" ca="1" si="35"/>
        <v/>
      </c>
      <c r="AO88" s="29" t="str">
        <f t="shared" ca="1" si="36"/>
        <v/>
      </c>
      <c r="AP88" s="91" t="str">
        <f t="shared" si="37"/>
        <v/>
      </c>
      <c r="AQ88" s="29" t="str">
        <f t="shared" si="38"/>
        <v/>
      </c>
      <c r="AR88" s="91" t="str">
        <f t="shared" si="3"/>
        <v/>
      </c>
      <c r="AS88" s="93" t="str">
        <f t="shared" ca="1" si="39"/>
        <v/>
      </c>
      <c r="AT88" s="125" t="str">
        <f t="shared" ca="1" si="40"/>
        <v/>
      </c>
      <c r="AU88" s="126" t="str">
        <f t="shared" ca="1" si="41"/>
        <v/>
      </c>
      <c r="AV88" s="127" t="str">
        <f t="shared" ca="1" si="42"/>
        <v/>
      </c>
      <c r="AX88" s="30" t="str">
        <f t="shared" ca="1" si="43"/>
        <v/>
      </c>
    </row>
    <row r="89" spans="1:50" s="29" customFormat="1" ht="14.4" customHeight="1" x14ac:dyDescent="0.3">
      <c r="A89" s="82" t="str">
        <f t="shared" ca="1" si="27"/>
        <v/>
      </c>
      <c r="B89" s="128"/>
      <c r="C89" s="128" t="s">
        <v>38</v>
      </c>
      <c r="D89" s="128" t="s">
        <v>38</v>
      </c>
      <c r="E89" s="128" t="s">
        <v>38</v>
      </c>
      <c r="F89" s="128" t="s">
        <v>257</v>
      </c>
      <c r="G89" s="128"/>
      <c r="H89" s="128"/>
      <c r="I89" s="128"/>
      <c r="J89" s="128"/>
      <c r="L89" s="129">
        <v>43</v>
      </c>
      <c r="M89" s="147">
        <f>SUM(M90:M91)</f>
        <v>0</v>
      </c>
      <c r="N89" s="130">
        <f>SUM(N90:N91)</f>
        <v>0</v>
      </c>
      <c r="X89" s="29">
        <v>89</v>
      </c>
      <c r="Y89" s="171"/>
      <c r="Z89" s="171"/>
      <c r="AA89" s="194"/>
      <c r="AB89" s="83"/>
      <c r="AC89"/>
      <c r="AD89" s="97">
        <f t="shared" si="28"/>
        <v>4</v>
      </c>
      <c r="AE89" s="29">
        <f>IF($AD90&gt;$AD89, IFERROR(MATCH($AD89, $AD90:$AD$100, 0)-1, ROW($AD$100)-ROW()), "")</f>
        <v>2</v>
      </c>
      <c r="AF89" s="97">
        <f t="shared" ca="1" si="29"/>
        <v>0</v>
      </c>
      <c r="AG89" s="29">
        <f t="shared" ca="1" si="30"/>
        <v>0</v>
      </c>
      <c r="AH89" s="91">
        <f t="shared" ca="1" si="31"/>
        <v>0</v>
      </c>
      <c r="AI89" s="29">
        <f t="shared" ca="1" si="32"/>
        <v>0</v>
      </c>
      <c r="AJ89" s="87" t="str">
        <f t="shared" ca="1" si="25"/>
        <v/>
      </c>
      <c r="AK89" s="32" t="str">
        <f t="shared" ca="1" si="26"/>
        <v/>
      </c>
      <c r="AL89" s="89" t="str">
        <f t="shared" ca="1" si="33"/>
        <v/>
      </c>
      <c r="AM89" s="32" t="str">
        <f t="shared" ca="1" si="34"/>
        <v/>
      </c>
      <c r="AN89" s="91" t="str">
        <f t="shared" ca="1" si="35"/>
        <v/>
      </c>
      <c r="AO89" s="29" t="str">
        <f t="shared" ca="1" si="36"/>
        <v/>
      </c>
      <c r="AP89" s="91" t="str">
        <f t="shared" si="37"/>
        <v/>
      </c>
      <c r="AQ89" s="29" t="str">
        <f t="shared" si="38"/>
        <v/>
      </c>
      <c r="AR89" s="91" t="str">
        <f t="shared" si="3"/>
        <v/>
      </c>
      <c r="AS89" s="93" t="str">
        <f t="shared" ca="1" si="39"/>
        <v/>
      </c>
      <c r="AT89" s="125" t="str">
        <f t="shared" ca="1" si="40"/>
        <v/>
      </c>
      <c r="AU89" s="126" t="str">
        <f t="shared" ca="1" si="41"/>
        <v/>
      </c>
      <c r="AV89" s="127" t="str">
        <f t="shared" ca="1" si="42"/>
        <v/>
      </c>
      <c r="AX89" s="30" t="str">
        <f t="shared" ca="1" si="43"/>
        <v/>
      </c>
    </row>
    <row r="90" spans="1:50" s="29" customFormat="1" ht="14.4" customHeight="1" x14ac:dyDescent="0.3">
      <c r="A90" s="82" t="str">
        <f t="shared" ca="1" si="27"/>
        <v/>
      </c>
      <c r="B90" s="128"/>
      <c r="C90" s="128" t="s">
        <v>38</v>
      </c>
      <c r="D90" s="128" t="s">
        <v>38</v>
      </c>
      <c r="E90" s="128" t="s">
        <v>38</v>
      </c>
      <c r="F90" s="128" t="s">
        <v>38</v>
      </c>
      <c r="G90" s="128" t="s">
        <v>262</v>
      </c>
      <c r="H90" s="128"/>
      <c r="I90" s="128"/>
      <c r="J90" s="128"/>
      <c r="L90" s="129" t="s">
        <v>273</v>
      </c>
      <c r="M90" s="147"/>
      <c r="N90" s="130"/>
      <c r="X90" s="29">
        <v>90</v>
      </c>
      <c r="Y90" s="171"/>
      <c r="Z90" s="171"/>
      <c r="AA90" s="194"/>
      <c r="AB90" s="83"/>
      <c r="AC90"/>
      <c r="AD90" s="97">
        <f t="shared" si="28"/>
        <v>5</v>
      </c>
      <c r="AE90" s="29" t="str">
        <f>IF($AD91&gt;$AD90, IFERROR(MATCH($AD90, $AD91:$AD$100, 0)-1, ROW($AD$100)-ROW()), "")</f>
        <v/>
      </c>
      <c r="AF90" s="97">
        <f t="shared" ca="1" si="29"/>
        <v>0</v>
      </c>
      <c r="AG90" s="29">
        <f t="shared" ca="1" si="30"/>
        <v>0</v>
      </c>
      <c r="AH90" s="91">
        <f t="shared" ca="1" si="31"/>
        <v>0</v>
      </c>
      <c r="AI90" s="29">
        <f t="shared" ca="1" si="32"/>
        <v>0</v>
      </c>
      <c r="AJ90" s="87" t="str">
        <f t="shared" ca="1" si="25"/>
        <v/>
      </c>
      <c r="AK90" s="32" t="str">
        <f t="shared" ca="1" si="26"/>
        <v/>
      </c>
      <c r="AL90" s="89" t="str">
        <f t="shared" ca="1" si="33"/>
        <v/>
      </c>
      <c r="AM90" s="32" t="str">
        <f t="shared" ca="1" si="34"/>
        <v/>
      </c>
      <c r="AN90" s="91" t="str">
        <f t="shared" ca="1" si="35"/>
        <v/>
      </c>
      <c r="AO90" s="29" t="str">
        <f t="shared" ca="1" si="36"/>
        <v/>
      </c>
      <c r="AP90" s="91" t="str">
        <f t="shared" si="37"/>
        <v/>
      </c>
      <c r="AQ90" s="29" t="str">
        <f t="shared" si="38"/>
        <v/>
      </c>
      <c r="AR90" s="91" t="str">
        <f t="shared" si="3"/>
        <v/>
      </c>
      <c r="AS90" s="93" t="str">
        <f t="shared" ca="1" si="39"/>
        <v/>
      </c>
      <c r="AT90" s="125" t="str">
        <f t="shared" ca="1" si="40"/>
        <v/>
      </c>
      <c r="AU90" s="126" t="str">
        <f t="shared" ca="1" si="41"/>
        <v/>
      </c>
      <c r="AV90" s="127" t="str">
        <f t="shared" ca="1" si="42"/>
        <v/>
      </c>
      <c r="AX90" s="30" t="str">
        <f t="shared" ca="1" si="43"/>
        <v/>
      </c>
    </row>
    <row r="91" spans="1:50" s="29" customFormat="1" ht="14.4" customHeight="1" x14ac:dyDescent="0.3">
      <c r="A91" s="82" t="str">
        <f t="shared" ca="1" si="27"/>
        <v/>
      </c>
      <c r="B91" s="128"/>
      <c r="C91" s="128" t="s">
        <v>38</v>
      </c>
      <c r="D91" s="128" t="s">
        <v>38</v>
      </c>
      <c r="E91" s="128" t="s">
        <v>38</v>
      </c>
      <c r="F91" s="128" t="s">
        <v>38</v>
      </c>
      <c r="G91" s="128" t="s">
        <v>263</v>
      </c>
      <c r="H91" s="128"/>
      <c r="I91" s="128"/>
      <c r="J91" s="128"/>
      <c r="L91" s="129">
        <v>439</v>
      </c>
      <c r="M91" s="147"/>
      <c r="N91" s="130"/>
      <c r="X91" s="29">
        <v>91</v>
      </c>
      <c r="Y91" s="171"/>
      <c r="Z91" s="171"/>
      <c r="AA91" s="194"/>
      <c r="AB91" s="83"/>
      <c r="AC91"/>
      <c r="AD91" s="97">
        <f t="shared" si="28"/>
        <v>5</v>
      </c>
      <c r="AE91" s="29" t="str">
        <f>IF($AD92&gt;$AD91, IFERROR(MATCH($AD91, $AD92:$AD$100, 0)-1, ROW($AD$100)-ROW()), "")</f>
        <v/>
      </c>
      <c r="AF91" s="97">
        <f t="shared" ca="1" si="29"/>
        <v>0</v>
      </c>
      <c r="AG91" s="29">
        <f t="shared" ca="1" si="30"/>
        <v>0</v>
      </c>
      <c r="AH91" s="91">
        <f t="shared" ca="1" si="31"/>
        <v>0</v>
      </c>
      <c r="AI91" s="29">
        <f t="shared" ca="1" si="32"/>
        <v>0</v>
      </c>
      <c r="AJ91" s="87" t="str">
        <f t="shared" ca="1" si="25"/>
        <v/>
      </c>
      <c r="AK91" s="32" t="str">
        <f t="shared" ca="1" si="26"/>
        <v/>
      </c>
      <c r="AL91" s="89" t="str">
        <f t="shared" ca="1" si="33"/>
        <v/>
      </c>
      <c r="AM91" s="32" t="str">
        <f t="shared" ca="1" si="34"/>
        <v/>
      </c>
      <c r="AN91" s="91" t="str">
        <f t="shared" ca="1" si="35"/>
        <v/>
      </c>
      <c r="AO91" s="29" t="str">
        <f t="shared" ca="1" si="36"/>
        <v/>
      </c>
      <c r="AP91" s="91" t="str">
        <f t="shared" si="37"/>
        <v/>
      </c>
      <c r="AQ91" s="29" t="str">
        <f t="shared" si="38"/>
        <v/>
      </c>
      <c r="AR91" s="91" t="str">
        <f t="shared" si="3"/>
        <v/>
      </c>
      <c r="AS91" s="93" t="str">
        <f t="shared" ca="1" si="39"/>
        <v/>
      </c>
      <c r="AT91" s="125" t="str">
        <f t="shared" ca="1" si="40"/>
        <v/>
      </c>
      <c r="AU91" s="126" t="str">
        <f t="shared" ca="1" si="41"/>
        <v/>
      </c>
      <c r="AV91" s="127" t="str">
        <f t="shared" ca="1" si="42"/>
        <v/>
      </c>
      <c r="AX91" s="30" t="str">
        <f t="shared" ca="1" si="43"/>
        <v/>
      </c>
    </row>
    <row r="92" spans="1:50" s="29" customFormat="1" ht="14.4" customHeight="1" x14ac:dyDescent="0.3">
      <c r="A92" s="82" t="str">
        <f t="shared" ca="1" si="27"/>
        <v/>
      </c>
      <c r="B92" s="128"/>
      <c r="C92" s="128" t="s">
        <v>38</v>
      </c>
      <c r="D92" s="128" t="s">
        <v>38</v>
      </c>
      <c r="E92" s="128" t="s">
        <v>38</v>
      </c>
      <c r="F92" s="128" t="s">
        <v>264</v>
      </c>
      <c r="G92" s="128"/>
      <c r="H92" s="128"/>
      <c r="I92" s="128"/>
      <c r="J92" s="128"/>
      <c r="L92" s="129">
        <v>44</v>
      </c>
      <c r="M92" s="147">
        <f>SUM(M93:M94)</f>
        <v>0</v>
      </c>
      <c r="N92" s="130">
        <f>SUM(N93:N94)</f>
        <v>0</v>
      </c>
      <c r="X92" s="29">
        <v>92</v>
      </c>
      <c r="Y92" s="171"/>
      <c r="Z92" s="171"/>
      <c r="AA92" s="194"/>
      <c r="AB92" s="83"/>
      <c r="AC92"/>
      <c r="AD92" s="97">
        <f t="shared" si="28"/>
        <v>4</v>
      </c>
      <c r="AE92" s="29">
        <f>IF($AD93&gt;$AD92, IFERROR(MATCH($AD92, $AD93:$AD$100, 0)-1, ROW($AD$100)-ROW()), "")</f>
        <v>2</v>
      </c>
      <c r="AF92" s="97">
        <f t="shared" ca="1" si="29"/>
        <v>0</v>
      </c>
      <c r="AG92" s="29">
        <f t="shared" ca="1" si="30"/>
        <v>0</v>
      </c>
      <c r="AH92" s="91">
        <f t="shared" ca="1" si="31"/>
        <v>0</v>
      </c>
      <c r="AI92" s="29">
        <f t="shared" ca="1" si="32"/>
        <v>0</v>
      </c>
      <c r="AJ92" s="87" t="str">
        <f t="shared" ca="1" si="25"/>
        <v/>
      </c>
      <c r="AK92" s="32" t="str">
        <f t="shared" ca="1" si="26"/>
        <v/>
      </c>
      <c r="AL92" s="89" t="str">
        <f t="shared" ca="1" si="33"/>
        <v/>
      </c>
      <c r="AM92" s="32" t="str">
        <f t="shared" ca="1" si="34"/>
        <v/>
      </c>
      <c r="AN92" s="91" t="str">
        <f t="shared" ca="1" si="35"/>
        <v/>
      </c>
      <c r="AO92" s="29" t="str">
        <f t="shared" ca="1" si="36"/>
        <v/>
      </c>
      <c r="AP92" s="91" t="str">
        <f t="shared" si="37"/>
        <v/>
      </c>
      <c r="AQ92" s="29" t="str">
        <f t="shared" si="38"/>
        <v/>
      </c>
      <c r="AR92" s="91" t="str">
        <f t="shared" si="3"/>
        <v/>
      </c>
      <c r="AS92" s="93" t="str">
        <f t="shared" ca="1" si="39"/>
        <v/>
      </c>
      <c r="AT92" s="125" t="str">
        <f t="shared" ca="1" si="40"/>
        <v/>
      </c>
      <c r="AU92" s="126" t="str">
        <f t="shared" ca="1" si="41"/>
        <v/>
      </c>
      <c r="AV92" s="127" t="str">
        <f t="shared" ca="1" si="42"/>
        <v/>
      </c>
      <c r="AX92" s="30" t="str">
        <f t="shared" ca="1" si="43"/>
        <v/>
      </c>
    </row>
    <row r="93" spans="1:50" s="29" customFormat="1" ht="14.4" customHeight="1" x14ac:dyDescent="0.3">
      <c r="A93" s="82" t="str">
        <f t="shared" ca="1" si="27"/>
        <v/>
      </c>
      <c r="B93" s="128"/>
      <c r="C93" s="128" t="s">
        <v>38</v>
      </c>
      <c r="D93" s="128" t="s">
        <v>38</v>
      </c>
      <c r="E93" s="128" t="s">
        <v>38</v>
      </c>
      <c r="F93" s="128" t="s">
        <v>38</v>
      </c>
      <c r="G93" s="128" t="s">
        <v>265</v>
      </c>
      <c r="H93" s="128"/>
      <c r="I93" s="128"/>
      <c r="J93" s="128"/>
      <c r="L93" s="129" t="s">
        <v>274</v>
      </c>
      <c r="M93" s="147"/>
      <c r="N93" s="130"/>
      <c r="X93" s="29">
        <v>93</v>
      </c>
      <c r="Y93" s="171"/>
      <c r="Z93" s="171"/>
      <c r="AA93" s="194"/>
      <c r="AB93" s="83"/>
      <c r="AC93"/>
      <c r="AD93" s="97">
        <f t="shared" si="28"/>
        <v>5</v>
      </c>
      <c r="AE93" s="29" t="str">
        <f>IF($AD94&gt;$AD93, IFERROR(MATCH($AD93, $AD94:$AD$100, 0)-1, ROW($AD$100)-ROW()), "")</f>
        <v/>
      </c>
      <c r="AF93" s="97">
        <f t="shared" ca="1" si="29"/>
        <v>0</v>
      </c>
      <c r="AG93" s="29">
        <f t="shared" ca="1" si="30"/>
        <v>0</v>
      </c>
      <c r="AH93" s="91">
        <f t="shared" ca="1" si="31"/>
        <v>0</v>
      </c>
      <c r="AI93" s="29">
        <f t="shared" ca="1" si="32"/>
        <v>0</v>
      </c>
      <c r="AJ93" s="87" t="str">
        <f t="shared" ca="1" si="25"/>
        <v/>
      </c>
      <c r="AK93" s="32" t="str">
        <f t="shared" ca="1" si="26"/>
        <v/>
      </c>
      <c r="AL93" s="89" t="str">
        <f t="shared" ca="1" si="33"/>
        <v/>
      </c>
      <c r="AM93" s="32" t="str">
        <f t="shared" ca="1" si="34"/>
        <v/>
      </c>
      <c r="AN93" s="91" t="str">
        <f t="shared" ca="1" si="35"/>
        <v/>
      </c>
      <c r="AO93" s="29" t="str">
        <f t="shared" ca="1" si="36"/>
        <v/>
      </c>
      <c r="AP93" s="91" t="str">
        <f t="shared" si="37"/>
        <v/>
      </c>
      <c r="AQ93" s="29" t="str">
        <f t="shared" si="38"/>
        <v/>
      </c>
      <c r="AR93" s="91" t="str">
        <f t="shared" si="3"/>
        <v/>
      </c>
      <c r="AS93" s="93" t="str">
        <f t="shared" ca="1" si="39"/>
        <v/>
      </c>
      <c r="AT93" s="125" t="str">
        <f t="shared" ca="1" si="40"/>
        <v/>
      </c>
      <c r="AU93" s="126" t="str">
        <f t="shared" ca="1" si="41"/>
        <v/>
      </c>
      <c r="AV93" s="127" t="str">
        <f t="shared" ca="1" si="42"/>
        <v/>
      </c>
      <c r="AX93" s="30" t="str">
        <f t="shared" ca="1" si="43"/>
        <v/>
      </c>
    </row>
    <row r="94" spans="1:50" s="29" customFormat="1" ht="14.4" customHeight="1" x14ac:dyDescent="0.3">
      <c r="A94" s="82" t="str">
        <f t="shared" ca="1" si="27"/>
        <v/>
      </c>
      <c r="B94" s="128"/>
      <c r="C94" s="128" t="s">
        <v>38</v>
      </c>
      <c r="D94" s="128" t="s">
        <v>38</v>
      </c>
      <c r="E94" s="128" t="s">
        <v>38</v>
      </c>
      <c r="F94" s="128" t="s">
        <v>38</v>
      </c>
      <c r="G94" s="128" t="s">
        <v>266</v>
      </c>
      <c r="H94" s="128"/>
      <c r="I94" s="128"/>
      <c r="J94" s="128"/>
      <c r="L94" s="129">
        <v>441</v>
      </c>
      <c r="M94" s="147"/>
      <c r="N94" s="130"/>
      <c r="X94" s="29">
        <v>94</v>
      </c>
      <c r="Y94" s="171"/>
      <c r="Z94" s="171"/>
      <c r="AA94" s="194"/>
      <c r="AB94" s="83"/>
      <c r="AC94"/>
      <c r="AD94" s="97">
        <f t="shared" si="28"/>
        <v>5</v>
      </c>
      <c r="AE94" s="29" t="str">
        <f>IF($AD95&gt;$AD94, IFERROR(MATCH($AD94, $AD95:$AD$100, 0)-1, ROW($AD$100)-ROW()), "")</f>
        <v/>
      </c>
      <c r="AF94" s="97">
        <f t="shared" ca="1" si="29"/>
        <v>0</v>
      </c>
      <c r="AG94" s="29">
        <f t="shared" ca="1" si="30"/>
        <v>0</v>
      </c>
      <c r="AH94" s="91">
        <f t="shared" ca="1" si="31"/>
        <v>0</v>
      </c>
      <c r="AI94" s="29">
        <f t="shared" ca="1" si="32"/>
        <v>0</v>
      </c>
      <c r="AJ94" s="87" t="str">
        <f t="shared" ca="1" si="25"/>
        <v/>
      </c>
      <c r="AK94" s="32" t="str">
        <f t="shared" ca="1" si="26"/>
        <v/>
      </c>
      <c r="AL94" s="89" t="str">
        <f t="shared" ca="1" si="33"/>
        <v/>
      </c>
      <c r="AM94" s="32" t="str">
        <f t="shared" ca="1" si="34"/>
        <v/>
      </c>
      <c r="AN94" s="91" t="str">
        <f t="shared" ca="1" si="35"/>
        <v/>
      </c>
      <c r="AO94" s="29" t="str">
        <f t="shared" ca="1" si="36"/>
        <v/>
      </c>
      <c r="AP94" s="91" t="str">
        <f t="shared" si="37"/>
        <v/>
      </c>
      <c r="AQ94" s="29" t="str">
        <f t="shared" si="38"/>
        <v/>
      </c>
      <c r="AR94" s="91" t="str">
        <f t="shared" si="3"/>
        <v/>
      </c>
      <c r="AS94" s="93" t="str">
        <f t="shared" ca="1" si="39"/>
        <v/>
      </c>
      <c r="AT94" s="125" t="str">
        <f t="shared" ca="1" si="40"/>
        <v/>
      </c>
      <c r="AU94" s="126" t="str">
        <f t="shared" ca="1" si="41"/>
        <v/>
      </c>
      <c r="AV94" s="127" t="str">
        <f t="shared" ca="1" si="42"/>
        <v/>
      </c>
      <c r="AX94" s="30" t="str">
        <f t="shared" ca="1" si="43"/>
        <v/>
      </c>
    </row>
    <row r="95" spans="1:50" s="29" customFormat="1" ht="14.4" customHeight="1" x14ac:dyDescent="0.3">
      <c r="A95" s="82" t="str">
        <f t="shared" ca="1" si="27"/>
        <v/>
      </c>
      <c r="B95" s="128"/>
      <c r="C95" s="128" t="s">
        <v>38</v>
      </c>
      <c r="D95" s="128" t="s">
        <v>38</v>
      </c>
      <c r="E95" s="128" t="s">
        <v>38</v>
      </c>
      <c r="F95" s="128" t="s">
        <v>267</v>
      </c>
      <c r="G95" s="128"/>
      <c r="H95" s="128"/>
      <c r="I95" s="128"/>
      <c r="J95" s="128"/>
      <c r="L95" s="129">
        <v>46</v>
      </c>
      <c r="M95" s="147"/>
      <c r="N95" s="130"/>
      <c r="X95" s="29">
        <v>95</v>
      </c>
      <c r="Y95" s="171"/>
      <c r="Z95" s="171"/>
      <c r="AA95" s="194"/>
      <c r="AB95" s="83"/>
      <c r="AC95"/>
      <c r="AD95" s="97">
        <f t="shared" si="28"/>
        <v>4</v>
      </c>
      <c r="AE95" s="29" t="str">
        <f>IF($AD96&gt;$AD95, IFERROR(MATCH($AD95, $AD96:$AD$100, 0)-1, ROW($AD$100)-ROW()), "")</f>
        <v/>
      </c>
      <c r="AF95" s="97">
        <f t="shared" ca="1" si="29"/>
        <v>0</v>
      </c>
      <c r="AG95" s="29">
        <f t="shared" ca="1" si="30"/>
        <v>0</v>
      </c>
      <c r="AH95" s="91">
        <f t="shared" ca="1" si="31"/>
        <v>0</v>
      </c>
      <c r="AI95" s="29">
        <f t="shared" ca="1" si="32"/>
        <v>0</v>
      </c>
      <c r="AJ95" s="87" t="str">
        <f t="shared" ca="1" si="25"/>
        <v/>
      </c>
      <c r="AK95" s="32" t="str">
        <f t="shared" ca="1" si="26"/>
        <v/>
      </c>
      <c r="AL95" s="89" t="str">
        <f t="shared" ca="1" si="33"/>
        <v/>
      </c>
      <c r="AM95" s="32" t="str">
        <f t="shared" ca="1" si="34"/>
        <v/>
      </c>
      <c r="AN95" s="91" t="str">
        <f t="shared" ca="1" si="35"/>
        <v/>
      </c>
      <c r="AO95" s="29" t="str">
        <f t="shared" ca="1" si="36"/>
        <v/>
      </c>
      <c r="AP95" s="91" t="str">
        <f t="shared" si="37"/>
        <v/>
      </c>
      <c r="AQ95" s="29" t="str">
        <f t="shared" si="38"/>
        <v/>
      </c>
      <c r="AR95" s="91" t="str">
        <f t="shared" si="3"/>
        <v/>
      </c>
      <c r="AS95" s="93" t="str">
        <f t="shared" ca="1" si="39"/>
        <v/>
      </c>
      <c r="AT95" s="125" t="str">
        <f t="shared" ca="1" si="40"/>
        <v/>
      </c>
      <c r="AU95" s="126" t="str">
        <f t="shared" ca="1" si="41"/>
        <v/>
      </c>
      <c r="AV95" s="127" t="str">
        <f t="shared" ca="1" si="42"/>
        <v/>
      </c>
      <c r="AX95" s="30" t="str">
        <f t="shared" ca="1" si="43"/>
        <v/>
      </c>
    </row>
    <row r="96" spans="1:50" s="29" customFormat="1" ht="14.4" customHeight="1" x14ac:dyDescent="0.3">
      <c r="A96" s="82" t="str">
        <f t="shared" ca="1" si="27"/>
        <v/>
      </c>
      <c r="B96" s="128"/>
      <c r="C96" s="128" t="s">
        <v>38</v>
      </c>
      <c r="D96" s="128" t="s">
        <v>38</v>
      </c>
      <c r="E96" s="128" t="s">
        <v>38</v>
      </c>
      <c r="F96" s="128" t="s">
        <v>275</v>
      </c>
      <c r="G96" s="128"/>
      <c r="H96" s="128"/>
      <c r="I96" s="128"/>
      <c r="J96" s="128"/>
      <c r="L96" s="129">
        <v>45</v>
      </c>
      <c r="M96" s="147">
        <f>SUM(M97:M98)</f>
        <v>0</v>
      </c>
      <c r="N96" s="130">
        <f>SUM(N97:N98)</f>
        <v>0</v>
      </c>
      <c r="X96" s="29">
        <v>96</v>
      </c>
      <c r="Y96" s="171"/>
      <c r="Z96" s="171"/>
      <c r="AA96" s="194"/>
      <c r="AB96" s="83"/>
      <c r="AC96"/>
      <c r="AD96" s="97">
        <f t="shared" si="28"/>
        <v>4</v>
      </c>
      <c r="AE96" s="29">
        <f>IF($AD97&gt;$AD96, IFERROR(MATCH($AD96, $AD97:$AD$100, 0)-1, ROW($AD$100)-ROW()), "")</f>
        <v>2</v>
      </c>
      <c r="AF96" s="97">
        <f t="shared" ca="1" si="29"/>
        <v>0</v>
      </c>
      <c r="AG96" s="29">
        <f t="shared" ca="1" si="30"/>
        <v>0</v>
      </c>
      <c r="AH96" s="91">
        <f t="shared" ca="1" si="31"/>
        <v>0</v>
      </c>
      <c r="AI96" s="29">
        <f t="shared" ca="1" si="32"/>
        <v>0</v>
      </c>
      <c r="AJ96" s="87" t="str">
        <f t="shared" ca="1" si="25"/>
        <v/>
      </c>
      <c r="AK96" s="32" t="str">
        <f t="shared" ca="1" si="26"/>
        <v/>
      </c>
      <c r="AL96" s="89" t="str">
        <f t="shared" ca="1" si="33"/>
        <v/>
      </c>
      <c r="AM96" s="32" t="str">
        <f t="shared" ca="1" si="34"/>
        <v/>
      </c>
      <c r="AN96" s="91" t="str">
        <f t="shared" ca="1" si="35"/>
        <v/>
      </c>
      <c r="AO96" s="29" t="str">
        <f t="shared" ca="1" si="36"/>
        <v/>
      </c>
      <c r="AP96" s="91" t="str">
        <f t="shared" si="37"/>
        <v/>
      </c>
      <c r="AQ96" s="29" t="str">
        <f t="shared" si="38"/>
        <v/>
      </c>
      <c r="AR96" s="91" t="str">
        <f t="shared" si="3"/>
        <v/>
      </c>
      <c r="AS96" s="93" t="str">
        <f t="shared" ca="1" si="39"/>
        <v/>
      </c>
      <c r="AT96" s="125" t="str">
        <f t="shared" ca="1" si="40"/>
        <v/>
      </c>
      <c r="AU96" s="126" t="str">
        <f t="shared" ca="1" si="41"/>
        <v/>
      </c>
      <c r="AV96" s="127" t="str">
        <f t="shared" ca="1" si="42"/>
        <v/>
      </c>
      <c r="AX96" s="30" t="str">
        <f t="shared" ca="1" si="43"/>
        <v/>
      </c>
    </row>
    <row r="97" spans="1:50" s="29" customFormat="1" ht="14.4" customHeight="1" x14ac:dyDescent="0.3">
      <c r="A97" s="82" t="str">
        <f t="shared" ca="1" si="27"/>
        <v/>
      </c>
      <c r="B97" s="128"/>
      <c r="C97" s="128" t="s">
        <v>38</v>
      </c>
      <c r="D97" s="128" t="s">
        <v>38</v>
      </c>
      <c r="E97" s="128" t="s">
        <v>38</v>
      </c>
      <c r="F97" s="128" t="s">
        <v>38</v>
      </c>
      <c r="G97" s="128" t="s">
        <v>148</v>
      </c>
      <c r="H97" s="128"/>
      <c r="I97" s="128"/>
      <c r="J97" s="128"/>
      <c r="L97" s="129" t="s">
        <v>276</v>
      </c>
      <c r="M97" s="147"/>
      <c r="N97" s="130"/>
      <c r="X97" s="29">
        <v>97</v>
      </c>
      <c r="Y97" s="171"/>
      <c r="Z97" s="171"/>
      <c r="AA97" s="194"/>
      <c r="AB97" s="83"/>
      <c r="AC97"/>
      <c r="AD97" s="97">
        <f t="shared" si="28"/>
        <v>5</v>
      </c>
      <c r="AE97" s="29" t="str">
        <f>IF($AD98&gt;$AD97, IFERROR(MATCH($AD97, $AD98:$AD$100, 0)-1, ROW($AD$100)-ROW()), "")</f>
        <v/>
      </c>
      <c r="AF97" s="97">
        <f t="shared" ca="1" si="29"/>
        <v>0</v>
      </c>
      <c r="AG97" s="29">
        <f t="shared" ca="1" si="30"/>
        <v>0</v>
      </c>
      <c r="AH97" s="91">
        <f t="shared" ca="1" si="31"/>
        <v>0</v>
      </c>
      <c r="AI97" s="29">
        <f t="shared" ca="1" si="32"/>
        <v>0</v>
      </c>
      <c r="AJ97" s="87" t="str">
        <f t="shared" ca="1" si="25"/>
        <v/>
      </c>
      <c r="AK97" s="32" t="str">
        <f t="shared" ca="1" si="26"/>
        <v/>
      </c>
      <c r="AL97" s="89" t="str">
        <f t="shared" ca="1" si="33"/>
        <v/>
      </c>
      <c r="AM97" s="32" t="str">
        <f t="shared" ca="1" si="34"/>
        <v/>
      </c>
      <c r="AN97" s="91" t="str">
        <f t="shared" ca="1" si="35"/>
        <v/>
      </c>
      <c r="AO97" s="29" t="str">
        <f t="shared" ca="1" si="36"/>
        <v/>
      </c>
      <c r="AP97" s="91" t="str">
        <f t="shared" si="37"/>
        <v/>
      </c>
      <c r="AQ97" s="29" t="str">
        <f t="shared" si="38"/>
        <v/>
      </c>
      <c r="AR97" s="91" t="str">
        <f t="shared" si="3"/>
        <v/>
      </c>
      <c r="AS97" s="93" t="str">
        <f t="shared" ca="1" si="39"/>
        <v/>
      </c>
      <c r="AT97" s="125" t="str">
        <f t="shared" ca="1" si="40"/>
        <v/>
      </c>
      <c r="AU97" s="126" t="str">
        <f t="shared" ca="1" si="41"/>
        <v/>
      </c>
      <c r="AV97" s="127" t="str">
        <f t="shared" ca="1" si="42"/>
        <v/>
      </c>
      <c r="AX97" s="30" t="str">
        <f t="shared" ca="1" si="43"/>
        <v/>
      </c>
    </row>
    <row r="98" spans="1:50" s="29" customFormat="1" ht="14.4" customHeight="1" x14ac:dyDescent="0.3">
      <c r="A98" s="82" t="str">
        <f t="shared" ca="1" si="27"/>
        <v/>
      </c>
      <c r="B98" s="128"/>
      <c r="C98" s="128" t="s">
        <v>38</v>
      </c>
      <c r="D98" s="128" t="s">
        <v>38</v>
      </c>
      <c r="E98" s="128" t="s">
        <v>38</v>
      </c>
      <c r="F98" s="128" t="s">
        <v>38</v>
      </c>
      <c r="G98" s="128" t="s">
        <v>277</v>
      </c>
      <c r="H98" s="128"/>
      <c r="I98" s="128"/>
      <c r="J98" s="128"/>
      <c r="L98" s="129" t="s">
        <v>278</v>
      </c>
      <c r="M98" s="147"/>
      <c r="N98" s="130"/>
      <c r="X98" s="29">
        <v>98</v>
      </c>
      <c r="Y98" s="171"/>
      <c r="Z98" s="171"/>
      <c r="AA98" s="194"/>
      <c r="AB98" s="83"/>
      <c r="AC98"/>
      <c r="AD98" s="97">
        <f t="shared" si="28"/>
        <v>5</v>
      </c>
      <c r="AE98" s="29" t="str">
        <f>IF($AD99&gt;$AD98, IFERROR(MATCH($AD98, $AD99:$AD$100, 0)-1, ROW($AD$100)-ROW()), "")</f>
        <v/>
      </c>
      <c r="AF98" s="97">
        <f t="shared" ca="1" si="29"/>
        <v>0</v>
      </c>
      <c r="AG98" s="29">
        <f t="shared" ca="1" si="30"/>
        <v>0</v>
      </c>
      <c r="AH98" s="91">
        <f t="shared" ca="1" si="31"/>
        <v>0</v>
      </c>
      <c r="AI98" s="29">
        <f t="shared" ca="1" si="32"/>
        <v>0</v>
      </c>
      <c r="AJ98" s="87" t="str">
        <f t="shared" ca="1" si="25"/>
        <v/>
      </c>
      <c r="AK98" s="32" t="str">
        <f t="shared" ca="1" si="26"/>
        <v/>
      </c>
      <c r="AL98" s="89" t="str">
        <f t="shared" ca="1" si="33"/>
        <v/>
      </c>
      <c r="AM98" s="32" t="str">
        <f t="shared" ca="1" si="34"/>
        <v/>
      </c>
      <c r="AN98" s="91" t="str">
        <f t="shared" ca="1" si="35"/>
        <v/>
      </c>
      <c r="AO98" s="29" t="str">
        <f t="shared" ca="1" si="36"/>
        <v/>
      </c>
      <c r="AP98" s="91" t="str">
        <f t="shared" si="37"/>
        <v/>
      </c>
      <c r="AQ98" s="29" t="str">
        <f t="shared" si="38"/>
        <v/>
      </c>
      <c r="AR98" s="91" t="str">
        <f t="shared" si="3"/>
        <v/>
      </c>
      <c r="AS98" s="93" t="str">
        <f t="shared" ca="1" si="39"/>
        <v/>
      </c>
      <c r="AT98" s="125" t="str">
        <f t="shared" ca="1" si="40"/>
        <v/>
      </c>
      <c r="AU98" s="126" t="str">
        <f t="shared" ca="1" si="41"/>
        <v/>
      </c>
      <c r="AV98" s="127" t="str">
        <f t="shared" ca="1" si="42"/>
        <v/>
      </c>
      <c r="AX98" s="30" t="str">
        <f t="shared" ca="1" si="43"/>
        <v/>
      </c>
    </row>
    <row r="99" spans="1:50" s="29" customFormat="1" ht="14.4" customHeight="1" x14ac:dyDescent="0.3">
      <c r="A99" s="82" t="str">
        <f t="shared" ca="1" si="27"/>
        <v/>
      </c>
      <c r="B99" s="128"/>
      <c r="C99" s="128" t="s">
        <v>38</v>
      </c>
      <c r="D99" s="128" t="s">
        <v>38</v>
      </c>
      <c r="E99" s="128" t="s">
        <v>38</v>
      </c>
      <c r="F99" s="128" t="s">
        <v>279</v>
      </c>
      <c r="G99" s="128"/>
      <c r="H99" s="128"/>
      <c r="I99" s="128"/>
      <c r="J99" s="128"/>
      <c r="L99" s="129">
        <v>48</v>
      </c>
      <c r="M99" s="147"/>
      <c r="N99" s="130"/>
      <c r="X99" s="29">
        <v>99</v>
      </c>
      <c r="Y99" s="171"/>
      <c r="Z99" s="171"/>
      <c r="AA99" s="194"/>
      <c r="AB99" s="83"/>
      <c r="AC99"/>
      <c r="AD99" s="97">
        <f t="shared" si="28"/>
        <v>4</v>
      </c>
      <c r="AE99" s="29" t="str">
        <f>IF($AD100&gt;$AD99, IFERROR(MATCH($AD99, $AD100:$AD$100, 0)-1, ROW($AD$100)-ROW()), "")</f>
        <v/>
      </c>
      <c r="AF99" s="97">
        <f t="shared" ca="1" si="29"/>
        <v>0</v>
      </c>
      <c r="AG99" s="29">
        <f t="shared" ca="1" si="30"/>
        <v>0</v>
      </c>
      <c r="AH99" s="91">
        <f t="shared" ca="1" si="31"/>
        <v>0</v>
      </c>
      <c r="AI99" s="29">
        <f t="shared" ca="1" si="32"/>
        <v>0</v>
      </c>
      <c r="AJ99" s="87" t="str">
        <f t="shared" ca="1" si="25"/>
        <v/>
      </c>
      <c r="AK99" s="32" t="str">
        <f t="shared" ca="1" si="26"/>
        <v/>
      </c>
      <c r="AL99" s="89" t="str">
        <f t="shared" ca="1" si="33"/>
        <v/>
      </c>
      <c r="AM99" s="32" t="str">
        <f t="shared" ca="1" si="34"/>
        <v/>
      </c>
      <c r="AN99" s="91" t="str">
        <f t="shared" ca="1" si="35"/>
        <v/>
      </c>
      <c r="AO99" s="29" t="str">
        <f t="shared" ca="1" si="36"/>
        <v/>
      </c>
      <c r="AP99" s="91" t="str">
        <f t="shared" si="37"/>
        <v/>
      </c>
      <c r="AQ99" s="29" t="str">
        <f t="shared" si="38"/>
        <v/>
      </c>
      <c r="AR99" s="91" t="str">
        <f t="shared" si="3"/>
        <v/>
      </c>
      <c r="AS99" s="93" t="str">
        <f t="shared" ca="1" si="39"/>
        <v/>
      </c>
      <c r="AT99" s="125" t="str">
        <f t="shared" ca="1" si="40"/>
        <v/>
      </c>
      <c r="AU99" s="126" t="str">
        <f t="shared" ca="1" si="41"/>
        <v/>
      </c>
      <c r="AV99" s="127" t="str">
        <f t="shared" ca="1" si="42"/>
        <v/>
      </c>
      <c r="AX99" s="30" t="str">
        <f t="shared" ca="1" si="43"/>
        <v/>
      </c>
    </row>
    <row r="100" spans="1:50" s="29" customFormat="1" ht="14.4" customHeight="1" x14ac:dyDescent="0.3">
      <c r="A100" s="82" t="str">
        <f t="shared" ca="1" si="27"/>
        <v/>
      </c>
      <c r="B100" s="128"/>
      <c r="C100" s="128" t="s">
        <v>38</v>
      </c>
      <c r="D100" s="128" t="s">
        <v>38</v>
      </c>
      <c r="E100" s="128" t="s">
        <v>230</v>
      </c>
      <c r="F100" s="128"/>
      <c r="G100" s="128"/>
      <c r="H100" s="128"/>
      <c r="I100" s="128"/>
      <c r="J100" s="128"/>
      <c r="L100" s="129" t="s">
        <v>280</v>
      </c>
      <c r="M100" s="147"/>
      <c r="N100" s="130"/>
      <c r="X100" s="29">
        <v>100</v>
      </c>
      <c r="Y100" s="171"/>
      <c r="Z100" s="171"/>
      <c r="AA100" s="194"/>
      <c r="AB100" s="83"/>
      <c r="AC100"/>
      <c r="AD100" s="97">
        <f t="shared" si="28"/>
        <v>3</v>
      </c>
      <c r="AE100" s="29" t="str">
        <f>IF($AD101&gt;$AD100, IFERROR(MATCH($AD100, $AD$100:$AD101, 0)-1, ROW($AD$100)-ROW()), "")</f>
        <v/>
      </c>
      <c r="AF100" s="97">
        <f t="shared" ca="1" si="29"/>
        <v>0</v>
      </c>
      <c r="AG100" s="29">
        <f t="shared" ca="1" si="30"/>
        <v>0</v>
      </c>
      <c r="AH100" s="91">
        <f t="shared" ca="1" si="31"/>
        <v>0</v>
      </c>
      <c r="AI100" s="29">
        <f t="shared" ca="1" si="32"/>
        <v>0</v>
      </c>
      <c r="AJ100" s="87" t="str">
        <f t="shared" ca="1" si="25"/>
        <v/>
      </c>
      <c r="AK100" s="32" t="str">
        <f t="shared" ca="1" si="26"/>
        <v/>
      </c>
      <c r="AL100" s="89" t="str">
        <f t="shared" ca="1" si="33"/>
        <v/>
      </c>
      <c r="AM100" s="32" t="str">
        <f t="shared" ca="1" si="34"/>
        <v/>
      </c>
      <c r="AN100" s="91" t="str">
        <f t="shared" ca="1" si="35"/>
        <v/>
      </c>
      <c r="AO100" s="29" t="str">
        <f t="shared" ca="1" si="36"/>
        <v/>
      </c>
      <c r="AP100" s="91" t="str">
        <f t="shared" si="37"/>
        <v/>
      </c>
      <c r="AQ100" s="29" t="str">
        <f t="shared" si="38"/>
        <v/>
      </c>
      <c r="AR100" s="91" t="str">
        <f t="shared" ref="AR100" si="44">IF(ROW()&lt;&gt;$X100, ROW(), "")</f>
        <v/>
      </c>
      <c r="AS100" s="93" t="str">
        <f t="shared" ca="1" si="39"/>
        <v/>
      </c>
      <c r="AT100" s="125" t="str">
        <f t="shared" ca="1" si="40"/>
        <v/>
      </c>
      <c r="AU100" s="126" t="str">
        <f t="shared" ca="1" si="41"/>
        <v/>
      </c>
      <c r="AV100" s="127" t="str">
        <f t="shared" ca="1" si="42"/>
        <v/>
      </c>
      <c r="AX100" s="30" t="str">
        <f t="shared" ca="1" si="43"/>
        <v/>
      </c>
    </row>
    <row r="101" spans="1:50" ht="14.4" customHeight="1" x14ac:dyDescent="0.3">
      <c r="A101" s="34"/>
      <c r="B101" s="44"/>
      <c r="C101" s="34"/>
      <c r="D101" s="44"/>
      <c r="E101" s="34"/>
      <c r="F101" s="44"/>
      <c r="G101" s="34"/>
      <c r="H101" s="44"/>
      <c r="I101" s="34"/>
      <c r="J101" s="44"/>
      <c r="K101" s="34"/>
      <c r="L101" s="44"/>
      <c r="M101" s="34"/>
      <c r="N101" s="34"/>
      <c r="O101" s="34"/>
      <c r="P101" s="44"/>
      <c r="Q101" s="34"/>
      <c r="R101" s="44"/>
      <c r="S101" s="34"/>
      <c r="T101" s="44"/>
      <c r="U101" s="34"/>
      <c r="V101" s="44"/>
      <c r="W101" s="34"/>
      <c r="X101" s="133"/>
      <c r="Y101" s="133"/>
      <c r="Z101" s="133"/>
      <c r="AA101" s="133"/>
      <c r="AB101" s="133"/>
      <c r="AC101" s="133"/>
      <c r="AD101" s="133"/>
      <c r="AE101" s="133"/>
      <c r="AF101" s="133"/>
      <c r="AG101" s="133"/>
      <c r="AH101" s="133"/>
      <c r="AI101" s="133"/>
      <c r="AJ101" s="134"/>
      <c r="AK101" s="134"/>
      <c r="AL101" s="134"/>
      <c r="AM101" s="134"/>
      <c r="AN101" s="133"/>
      <c r="AO101" s="134"/>
      <c r="AP101" s="134"/>
      <c r="AQ101" s="134"/>
      <c r="AR101" s="133"/>
      <c r="AS101" s="133"/>
      <c r="AT101" s="133"/>
      <c r="AU101" s="133"/>
      <c r="AV101" s="133"/>
      <c r="AW101" s="133" t="s">
        <v>13</v>
      </c>
      <c r="AX101" s="135"/>
    </row>
    <row r="102" spans="1:50" ht="14.4" customHeight="1" x14ac:dyDescent="0.3">
      <c r="B102" s="27"/>
      <c r="C102" s="27"/>
      <c r="D102" s="27"/>
      <c r="E102" s="27"/>
      <c r="F102" s="27"/>
      <c r="G102" s="27"/>
      <c r="H102" s="27"/>
      <c r="I102" s="27"/>
      <c r="J102" s="27"/>
      <c r="L102" s="27"/>
      <c r="M102" s="27"/>
      <c r="N102" s="27"/>
      <c r="AB102" s="27" cm="1">
        <f t="array" ref="AB102">SUMPRODUCT(--((AB5:AB100)&lt;&gt;""))</f>
        <v>0</v>
      </c>
      <c r="AC102" s="27" cm="1">
        <f t="array" ref="AC102">SUMPRODUCT(--((AC5:AC100)&lt;&gt;""))</f>
        <v>0</v>
      </c>
      <c r="AJ102" s="27">
        <f ca="1">COUNTA(AJ5:AJ100)-COUNTBLANK(AJ5:AJ100)</f>
        <v>0</v>
      </c>
      <c r="AK102" s="27">
        <f ca="1">COUNTA(AK5:AK100)-COUNTBLANK(AK5:AK100)</f>
        <v>0</v>
      </c>
      <c r="AL102" s="27"/>
      <c r="AM102" s="27"/>
      <c r="AN102" s="27">
        <f ca="1">COUNTA(AN5:AN100)-COUNTBLANK(AN5:AN100)</f>
        <v>0</v>
      </c>
      <c r="AO102" s="27">
        <f ca="1">COUNTA(AO5:AO100)-COUNTBLANK(AO5:AO100)</f>
        <v>0</v>
      </c>
      <c r="AP102" s="27">
        <f t="shared" ref="AP102:AQ102" si="45">COUNTA(AP5:AP100)-COUNTBLANK(AP5:AP100)</f>
        <v>0</v>
      </c>
      <c r="AQ102" s="27">
        <f t="shared" si="45"/>
        <v>0</v>
      </c>
    </row>
  </sheetData>
  <sheetProtection algorithmName="SHA-512" hashValue="f4D1EuD4vUMPoiVv0mzQtA0sPL/NuJwDOxWv5Y5a/+ZxrUS+Zm57rbSYRgkBR4htlDEohc5h0/tegL2xs/4ZAw==" saltValue="7/HLK0Pi71PhL81J019gJQ==" spinCount="100000" sheet="1" objects="1" scenarios="1" selectLockedCells="1"/>
  <mergeCells count="2">
    <mergeCell ref="K1:L2"/>
    <mergeCell ref="B2:J3"/>
  </mergeCells>
  <conditionalFormatting sqref="M5:N100">
    <cfRule type="expression" dxfId="93" priority="2">
      <formula>Z5=1</formula>
    </cfRule>
    <cfRule type="expression" dxfId="92" priority="4">
      <formula>AB5&lt;&gt;""</formula>
    </cfRule>
    <cfRule type="expression" dxfId="91" priority="7">
      <formula>AND(M5&lt;&gt;"", _xlfn.ISFORMULA(M5)=FALSE)</formula>
    </cfRule>
    <cfRule type="containsBlanks" dxfId="90" priority="8">
      <formula>LEN(TRIM(M5))=0</formula>
    </cfRule>
  </conditionalFormatting>
  <conditionalFormatting sqref="M5:M100">
    <cfRule type="expression" dxfId="89" priority="5">
      <formula>OR($AJ5&lt;&gt;"", $AN5&lt;&gt;"")</formula>
    </cfRule>
    <cfRule type="expression" dxfId="88" priority="6">
      <formula>$AT5&lt;&gt;""</formula>
    </cfRule>
  </conditionalFormatting>
  <conditionalFormatting sqref="N5:N100">
    <cfRule type="expression" dxfId="87" priority="17">
      <formula>OR($AK5&lt;&gt;"", $AO5&lt;&gt;"")</formula>
    </cfRule>
    <cfRule type="expression" dxfId="86" priority="18">
      <formula>$AU5&lt;&gt;""</formula>
    </cfRule>
  </conditionalFormatting>
  <conditionalFormatting sqref="AX5:BX100">
    <cfRule type="expression" dxfId="85" priority="19">
      <formula>$AS5&lt;&gt;""</formula>
    </cfRule>
    <cfRule type="expression" dxfId="84" priority="20">
      <formula>$AX5&lt;&gt;""</formula>
    </cfRule>
  </conditionalFormatting>
  <conditionalFormatting sqref="B5:V59">
    <cfRule type="expression" dxfId="83" priority="1309">
      <formula>$AD5=1</formula>
    </cfRule>
  </conditionalFormatting>
  <conditionalFormatting sqref="C5:U100">
    <cfRule type="expression" dxfId="82" priority="1311">
      <formula>$AD5=2</formula>
    </cfRule>
  </conditionalFormatting>
  <conditionalFormatting sqref="D5:T100">
    <cfRule type="expression" dxfId="81" priority="1313">
      <formula>$AD5=3</formula>
    </cfRule>
  </conditionalFormatting>
  <conditionalFormatting sqref="E5:S100">
    <cfRule type="expression" dxfId="80" priority="1315">
      <formula>$AD5=4</formula>
    </cfRule>
  </conditionalFormatting>
  <conditionalFormatting sqref="F5:R100">
    <cfRule type="expression" dxfId="79" priority="1317">
      <formula>$AD5=5</formula>
    </cfRule>
  </conditionalFormatting>
  <conditionalFormatting sqref="G5:Q100">
    <cfRule type="expression" dxfId="78" priority="1319">
      <formula>$AD5=6</formula>
    </cfRule>
  </conditionalFormatting>
  <conditionalFormatting sqref="H5:P100">
    <cfRule type="expression" dxfId="77" priority="1321">
      <formula>$AD5=7</formula>
    </cfRule>
  </conditionalFormatting>
  <conditionalFormatting sqref="I5:O100">
    <cfRule type="expression" dxfId="76" priority="1323">
      <formula>$AD5=8</formula>
    </cfRule>
  </conditionalFormatting>
  <conditionalFormatting sqref="Y5:AC100">
    <cfRule type="expression" dxfId="75" priority="3">
      <formula>NOT(ISBLANK(Y5))</formula>
    </cfRule>
  </conditionalFormatting>
  <conditionalFormatting sqref="Z5:AC100">
    <cfRule type="expression" dxfId="74" priority="1">
      <formula>_xlfn.ISFORMULA(Z5)</formula>
    </cfRule>
  </conditionalFormatting>
  <pageMargins left="0.70866141732283472" right="0.70866141732283472" top="0.74803149606299213" bottom="0.74803149606299213" header="0.31496062992125984" footer="0.31496062992125984"/>
  <pageSetup paperSize="9" scale="61" fitToHeight="0" orientation="portrait" r:id="rId1"/>
  <headerFooter>
    <oddHeader>&amp;L&amp;G&amp;R&amp;A</oddHeader>
    <oddFooter>Pagina &amp;P van &amp;N</oddFooter>
  </headerFooter>
  <ignoredErrors>
    <ignoredError sqref="L54:L55" twoDigitTextYear="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32B91-6E2C-44F0-89E2-4B17933E792C}">
  <sheetPr codeName="Blad2">
    <pageSetUpPr fitToPage="1"/>
  </sheetPr>
  <dimension ref="A1:BF10"/>
  <sheetViews>
    <sheetView showGridLines="0" zoomScaleNormal="100" workbookViewId="0">
      <pane xSplit="1" ySplit="4" topLeftCell="B5" activePane="bottomRight" state="frozen"/>
      <selection activeCell="E110" sqref="E110:K110"/>
      <selection pane="topRight" activeCell="E110" sqref="E110:K110"/>
      <selection pane="bottomLeft" activeCell="E110" sqref="E110:K110"/>
      <selection pane="bottomRight"/>
    </sheetView>
  </sheetViews>
  <sheetFormatPr defaultColWidth="8.88671875" defaultRowHeight="14.4" customHeight="1" x14ac:dyDescent="0.3"/>
  <cols>
    <col min="1" max="1" width="2.44140625" style="33" customWidth="1"/>
    <col min="2" max="2" width="1.109375" style="45" customWidth="1"/>
    <col min="3" max="3" width="1.109375" style="46" hidden="1" customWidth="1"/>
    <col min="4" max="4" width="1.109375" style="46" customWidth="1"/>
    <col min="5" max="9" width="1.109375" style="45" customWidth="1"/>
    <col min="10" max="10" width="41.109375" style="45" customWidth="1"/>
    <col min="11" max="11" width="14.44140625" style="27" customWidth="1"/>
    <col min="12" max="12" width="10" style="136" customWidth="1"/>
    <col min="13" max="13" width="15.88671875" style="108" customWidth="1"/>
    <col min="14" max="14" width="94.44140625" style="108" customWidth="1"/>
    <col min="15" max="15" width="1.109375" style="27" customWidth="1"/>
    <col min="16" max="22" width="1.109375" style="27" hidden="1" customWidth="1"/>
    <col min="23" max="23" width="2.44140625" style="27" hidden="1" customWidth="1"/>
    <col min="24" max="25" width="9.109375" style="27" hidden="1" customWidth="1"/>
    <col min="26" max="27" width="9" style="27" hidden="1" customWidth="1"/>
    <col min="28" max="30" width="9.109375" style="27" hidden="1" customWidth="1"/>
    <col min="31" max="31" width="9" style="27" hidden="1" customWidth="1"/>
    <col min="32" max="32" width="2.44140625" style="111" customWidth="1"/>
    <col min="33" max="16384" width="8.88671875" style="27"/>
  </cols>
  <sheetData>
    <row r="1" spans="1:58" ht="24" customHeight="1" x14ac:dyDescent="0.3">
      <c r="A1" s="103"/>
      <c r="B1" s="43"/>
      <c r="C1" s="43"/>
      <c r="D1" s="43"/>
      <c r="E1" s="43"/>
      <c r="F1" s="43"/>
      <c r="G1" s="43"/>
      <c r="H1" s="43"/>
      <c r="I1" s="43"/>
      <c r="J1" s="43"/>
      <c r="K1" s="105"/>
      <c r="N1" s="63"/>
      <c r="X1" s="105" t="str">
        <f>IF($AE$8=1, "Bij 1 rekening ontbreekt er een toelichting – vul aan.", IF($AE$8&gt;1, "Bij "&amp;$AE$8&amp;" rekeningen ontbreekt er een toelichting – vul aan.", ""))</f>
        <v/>
      </c>
    </row>
    <row r="2" spans="1:58" s="33" customFormat="1" ht="9.6" customHeight="1" x14ac:dyDescent="0.3">
      <c r="B2" s="208" t="s">
        <v>393</v>
      </c>
      <c r="C2" s="208"/>
      <c r="D2" s="208"/>
      <c r="E2" s="208"/>
      <c r="F2" s="208"/>
      <c r="G2" s="208"/>
      <c r="H2" s="208"/>
      <c r="I2" s="208"/>
      <c r="J2" s="208"/>
      <c r="L2" s="113"/>
      <c r="M2" s="137"/>
      <c r="N2" s="160"/>
      <c r="X2"/>
      <c r="Y2" s="83" t="s">
        <v>135</v>
      </c>
      <c r="Z2"/>
      <c r="AA2"/>
      <c r="AB2" s="114" t="s">
        <v>136</v>
      </c>
      <c r="AC2"/>
      <c r="AD2"/>
      <c r="AE2" s="27"/>
      <c r="AF2" s="111"/>
    </row>
    <row r="3" spans="1:58" s="33" customFormat="1" ht="14.1" customHeight="1" x14ac:dyDescent="0.3">
      <c r="B3" s="208"/>
      <c r="C3" s="208"/>
      <c r="D3" s="208"/>
      <c r="E3" s="208"/>
      <c r="F3" s="208"/>
      <c r="G3" s="208"/>
      <c r="H3" s="208"/>
      <c r="I3" s="208"/>
      <c r="J3" s="208"/>
      <c r="L3" s="113"/>
      <c r="M3" s="137"/>
      <c r="N3" s="160"/>
      <c r="X3" s="27"/>
      <c r="Y3" s="114" t="s">
        <v>97</v>
      </c>
      <c r="Z3" s="27"/>
      <c r="AA3" s="27"/>
      <c r="AB3" s="114"/>
      <c r="AC3" s="27"/>
      <c r="AD3" s="27"/>
      <c r="AE3" s="27"/>
      <c r="AF3" s="111"/>
    </row>
    <row r="4" spans="1:58" s="120" customFormat="1" ht="14.4" customHeight="1" x14ac:dyDescent="0.3">
      <c r="A4" s="161"/>
      <c r="B4" s="116" t="s">
        <v>44</v>
      </c>
      <c r="C4" s="116"/>
      <c r="D4" s="116"/>
      <c r="E4" s="116"/>
      <c r="F4" s="116"/>
      <c r="G4" s="116"/>
      <c r="H4" s="116"/>
      <c r="I4" s="116"/>
      <c r="J4" s="116"/>
      <c r="K4" s="81"/>
      <c r="L4" s="116" t="s">
        <v>0</v>
      </c>
      <c r="M4" s="138" t="s">
        <v>388</v>
      </c>
      <c r="N4" s="117" t="s">
        <v>53</v>
      </c>
      <c r="O4" s="81"/>
      <c r="P4" s="81"/>
      <c r="Q4" s="81"/>
      <c r="R4" s="81"/>
      <c r="S4" s="81"/>
      <c r="T4" s="81"/>
      <c r="U4" s="81"/>
      <c r="V4" s="81"/>
      <c r="W4" s="81"/>
      <c r="X4" s="47" t="s">
        <v>21</v>
      </c>
      <c r="Y4" s="96" t="str">
        <f>"""+"" én ""-"""</f>
        <v>"+" én "-"</v>
      </c>
      <c r="Z4" s="47" t="str">
        <f xml:space="preserve"> "Enkel ""-"""</f>
        <v>Enkel "-"</v>
      </c>
      <c r="AA4" s="47" t="s">
        <v>94</v>
      </c>
      <c r="AB4" s="96" t="s">
        <v>1</v>
      </c>
      <c r="AC4" s="47" t="s">
        <v>2</v>
      </c>
      <c r="AD4" s="47" t="s">
        <v>173</v>
      </c>
      <c r="AE4" s="96" t="s">
        <v>141</v>
      </c>
      <c r="AF4" s="119"/>
      <c r="BF4" s="107" t="s">
        <v>144</v>
      </c>
    </row>
    <row r="5" spans="1:58" s="33" customFormat="1" ht="87" customHeight="1" x14ac:dyDescent="0.3">
      <c r="A5" s="154" t="str">
        <f>IF(AF5&lt;&gt;"", "✘", "")</f>
        <v/>
      </c>
      <c r="B5" s="162"/>
      <c r="C5" s="162"/>
      <c r="D5" s="162"/>
      <c r="E5" s="162" t="s">
        <v>394</v>
      </c>
      <c r="F5" s="162"/>
      <c r="G5" s="162"/>
      <c r="H5" s="162"/>
      <c r="I5" s="162"/>
      <c r="J5" s="162"/>
      <c r="L5" s="163" t="s">
        <v>231</v>
      </c>
      <c r="M5" s="164">
        <f>Balans!M53</f>
        <v>0</v>
      </c>
      <c r="N5" s="165"/>
      <c r="X5" s="33">
        <v>5</v>
      </c>
      <c r="Y5" s="195"/>
      <c r="Z5" s="196"/>
      <c r="AA5" s="196">
        <v>1</v>
      </c>
      <c r="AB5" s="100">
        <f t="shared" ref="AB5:AB6" si="0">IF(C5&lt;&gt;"",1,IF(D5&lt;&gt;"",2,IF(E5&lt;&gt;"",3,IF(F5&lt;&gt;"",4,IF(G5&lt;&gt;"",5,IF(H5&lt;&gt;"",6,IF(I5&lt;&gt;"",7,IF(J5&lt;&gt;"",8))))))))</f>
        <v>3</v>
      </c>
      <c r="AC5" s="33" t="str">
        <f>IF($AB6&gt;$AB5, IFERROR(MATCH($AB5, $AB6:$AB$6, 0)-1, ROW($AC$6)-ROW()), "")</f>
        <v/>
      </c>
      <c r="AD5" s="33">
        <f t="shared" ref="AD5" si="1">IF(M5&lt;&gt;0, IF(AA5&lt;&gt;"", AA5, IF(AB6&lt;=AB5, 1, 0)), -1)</f>
        <v>-1</v>
      </c>
      <c r="AE5" s="106" t="str">
        <f>IF(AD5&gt;0, IF(N5="", "| Toelichting verplicht.", ""), "")</f>
        <v/>
      </c>
      <c r="AF5" s="101" t="str">
        <f>AE5</f>
        <v/>
      </c>
    </row>
    <row r="6" spans="1:58" s="33" customFormat="1" ht="92.4" customHeight="1" x14ac:dyDescent="0.3">
      <c r="A6" s="154" t="str">
        <f t="shared" ref="A6" si="2">IF(AF6&lt;&gt;"", "✘", "")</f>
        <v/>
      </c>
      <c r="B6" s="162"/>
      <c r="C6" s="162"/>
      <c r="D6" s="162"/>
      <c r="E6" s="162" t="s">
        <v>395</v>
      </c>
      <c r="F6" s="162"/>
      <c r="G6" s="162"/>
      <c r="H6" s="162"/>
      <c r="I6" s="162"/>
      <c r="J6" s="162"/>
      <c r="L6" s="163" t="s">
        <v>280</v>
      </c>
      <c r="M6" s="164">
        <f>Balans!M100</f>
        <v>0</v>
      </c>
      <c r="N6" s="165"/>
      <c r="X6" s="33">
        <v>6</v>
      </c>
      <c r="Y6" s="195"/>
      <c r="Z6" s="196"/>
      <c r="AA6" s="196">
        <v>1</v>
      </c>
      <c r="AB6" s="100">
        <f t="shared" si="0"/>
        <v>3</v>
      </c>
      <c r="AC6" s="33" t="str">
        <f>IF($AB7&gt;$AB6, IFERROR(MATCH($AB6, $AB$6:$AB7, 0)-1, ROW($AC$6)-ROW()), "")</f>
        <v/>
      </c>
      <c r="AD6" s="33">
        <f>IF(M6&lt;&gt;0, IF(AA6&lt;&gt;"", AA6, IF(#REF!&lt;=AB6, 1, 0)), -1)</f>
        <v>-1</v>
      </c>
      <c r="AE6" s="106" t="str">
        <f t="shared" ref="AE6" si="3">IF(AD6&gt;0, IF(N6="", "| Toelichting verplicht.", ""), "")</f>
        <v/>
      </c>
      <c r="AF6" s="101" t="str">
        <f t="shared" ref="AF6" si="4">AE6</f>
        <v/>
      </c>
    </row>
    <row r="7" spans="1:58" ht="14.4" customHeight="1" x14ac:dyDescent="0.3">
      <c r="A7" s="104"/>
      <c r="B7" s="44"/>
      <c r="C7" s="34"/>
      <c r="D7" s="44"/>
      <c r="E7" s="34"/>
      <c r="F7" s="44"/>
      <c r="G7" s="34"/>
      <c r="H7" s="44"/>
      <c r="I7" s="34"/>
      <c r="J7" s="44"/>
      <c r="K7" s="34"/>
      <c r="L7" s="44"/>
      <c r="M7" s="34"/>
      <c r="N7" s="34"/>
      <c r="O7" s="34"/>
      <c r="P7" s="44"/>
      <c r="Q7" s="34"/>
      <c r="R7" s="44"/>
      <c r="S7" s="34"/>
      <c r="T7" s="44"/>
      <c r="U7" s="34"/>
      <c r="V7" s="44"/>
      <c r="W7" s="34"/>
      <c r="X7" s="133"/>
      <c r="Y7" s="133"/>
      <c r="Z7" s="133"/>
      <c r="AA7" s="133"/>
      <c r="AB7" s="133"/>
      <c r="AC7" s="133"/>
      <c r="AD7" s="133"/>
      <c r="AE7" s="166" t="s">
        <v>13</v>
      </c>
      <c r="AF7" s="135"/>
    </row>
    <row r="8" spans="1:58" ht="14.4" customHeight="1" x14ac:dyDescent="0.3">
      <c r="B8" s="27"/>
      <c r="C8" s="27"/>
      <c r="D8" s="27"/>
      <c r="E8" s="27"/>
      <c r="F8" s="27"/>
      <c r="G8" s="27"/>
      <c r="H8" s="27"/>
      <c r="I8" s="27"/>
      <c r="J8" s="27"/>
      <c r="L8" s="27"/>
      <c r="M8" s="27"/>
      <c r="N8" s="27"/>
      <c r="AE8">
        <f>COUNTA($AF$5:$AF$6)-COUNTBLANK($AF$5:$AF$6)</f>
        <v>0</v>
      </c>
      <c r="AF8" s="27"/>
    </row>
    <row r="9" spans="1:58" ht="14.4" customHeight="1" x14ac:dyDescent="0.3">
      <c r="C9" s="98" t="s">
        <v>138</v>
      </c>
    </row>
    <row r="10" spans="1:58" ht="14.4" customHeight="1" x14ac:dyDescent="0.3">
      <c r="C10" s="98" t="s">
        <v>139</v>
      </c>
    </row>
  </sheetData>
  <sheetProtection algorithmName="SHA-512" hashValue="uT8py0J/5uyM8qiwxhtOuASWWkq4FVhJxip63RysgqiLo7jVTYk7xDwaB2m5IY/m1YM9G4Ck9dcUY7cO1VDTUA==" saltValue="uZkdsAVWL7imv4tPSLpLkA==" spinCount="100000" sheet="1" objects="1" scenarios="1" selectLockedCells="1"/>
  <mergeCells count="1">
    <mergeCell ref="B2:J3"/>
  </mergeCells>
  <conditionalFormatting sqref="AF5:BF6">
    <cfRule type="expression" dxfId="73" priority="5">
      <formula>$AF5&lt;&gt;""</formula>
    </cfRule>
  </conditionalFormatting>
  <conditionalFormatting sqref="N5:N6">
    <cfRule type="expression" dxfId="72" priority="1">
      <formula>$AD5=-1</formula>
    </cfRule>
    <cfRule type="expression" dxfId="71" priority="2">
      <formula>$AD5=0</formula>
    </cfRule>
    <cfRule type="expression" dxfId="70" priority="3">
      <formula>AND($AD5=1, $N5&lt;&gt;"")</formula>
    </cfRule>
    <cfRule type="expression" dxfId="69" priority="4">
      <formula>$AD5=1</formula>
    </cfRule>
  </conditionalFormatting>
  <conditionalFormatting sqref="B5:V6">
    <cfRule type="expression" dxfId="68" priority="6">
      <formula>$AB5=1</formula>
    </cfRule>
  </conditionalFormatting>
  <conditionalFormatting sqref="C5:U6">
    <cfRule type="expression" dxfId="67" priority="7">
      <formula>$AB5=2</formula>
    </cfRule>
  </conditionalFormatting>
  <conditionalFormatting sqref="D5:T6">
    <cfRule type="expression" dxfId="66" priority="8">
      <formula>$AB5=3</formula>
    </cfRule>
  </conditionalFormatting>
  <conditionalFormatting sqref="E5:S6">
    <cfRule type="expression" dxfId="65" priority="9">
      <formula>$AB5=4</formula>
    </cfRule>
  </conditionalFormatting>
  <conditionalFormatting sqref="F5:R6">
    <cfRule type="expression" dxfId="64" priority="10">
      <formula>$AB5=5</formula>
    </cfRule>
  </conditionalFormatting>
  <conditionalFormatting sqref="G5:Q6">
    <cfRule type="expression" dxfId="63" priority="11">
      <formula>$AB5=6</formula>
    </cfRule>
  </conditionalFormatting>
  <conditionalFormatting sqref="H5:P6">
    <cfRule type="expression" dxfId="62" priority="12">
      <formula>$AB5=7</formula>
    </cfRule>
  </conditionalFormatting>
  <conditionalFormatting sqref="I5:O6">
    <cfRule type="expression" dxfId="61" priority="13">
      <formula>$AB5=8</formula>
    </cfRule>
  </conditionalFormatting>
  <pageMargins left="0.70866141732283472" right="0.70866141732283472" top="0.74803149606299213" bottom="0.74803149606299213" header="0.31496062992125984" footer="0.31496062992125984"/>
  <pageSetup paperSize="9" scale="61" fitToHeight="0" orientation="portrait" r:id="rId1"/>
  <headerFooter>
    <oddHeader>&amp;L&amp;G&amp;R&amp;A</oddHeader>
    <oddFooter>Pagina &amp;P van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8CBA7-76B9-4B3C-8A89-8B160368CABF}">
  <sheetPr codeName="Blad6">
    <pageSetUpPr fitToPage="1"/>
  </sheetPr>
  <dimension ref="A1:DA144"/>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8.88671875" defaultRowHeight="14.4" customHeight="1" x14ac:dyDescent="0.3"/>
  <cols>
    <col min="1" max="1" width="2.44140625" style="27" customWidth="1"/>
    <col min="2" max="2" width="1.109375" style="45" customWidth="1"/>
    <col min="3" max="4" width="1.109375" style="46" customWidth="1"/>
    <col min="5" max="9" width="1.109375" style="45" customWidth="1"/>
    <col min="10" max="10" width="36.44140625" style="45" customWidth="1"/>
    <col min="11" max="11" width="44.5546875" style="27" customWidth="1"/>
    <col min="12" max="12" width="10.88671875" style="136" customWidth="1"/>
    <col min="13" max="14" width="15.88671875" style="108" customWidth="1"/>
    <col min="15" max="16" width="15.88671875" style="109" customWidth="1"/>
    <col min="17" max="18" width="14.5546875" style="109" hidden="1" customWidth="1"/>
    <col min="19" max="19" width="1.109375" style="27" customWidth="1"/>
    <col min="20" max="26" width="1.109375" style="27" hidden="1" customWidth="1"/>
    <col min="27" max="27" width="2.44140625" style="27" hidden="1" customWidth="1"/>
    <col min="28" max="29" width="9.109375" style="27" hidden="1" customWidth="1"/>
    <col min="30" max="42" width="9" style="27" hidden="1" customWidth="1"/>
    <col min="43" max="44" width="9.109375" style="27" hidden="1" customWidth="1"/>
    <col min="45" max="54" width="9" style="27" hidden="1" customWidth="1"/>
    <col min="55" max="64" width="9" style="110" hidden="1" customWidth="1"/>
    <col min="65" max="78" width="9" style="27" hidden="1" customWidth="1"/>
    <col min="79" max="79" width="2.44140625" style="111" customWidth="1"/>
    <col min="80" max="16384" width="8.88671875" style="27"/>
  </cols>
  <sheetData>
    <row r="1" spans="1:105" ht="24" customHeight="1" x14ac:dyDescent="0.3">
      <c r="A1" s="42"/>
      <c r="B1" s="43"/>
      <c r="C1" s="43"/>
      <c r="D1" s="43"/>
      <c r="E1" s="43"/>
      <c r="F1" s="43"/>
      <c r="G1" s="43"/>
      <c r="H1" s="43"/>
      <c r="I1" s="43"/>
      <c r="J1" s="43"/>
      <c r="K1" s="155"/>
      <c r="L1" s="155"/>
      <c r="AB1" s="154" t="str">
        <f ca="1">IF(SUM(BC142:BG142, BM142:BQ142)=1, Fout_zonder_rij_enkel, IF(SUM(BC142:BG142, BM142:BQ142)&gt;1, SUM(BC142:BG142, BM142:BQ142)&amp;Fout_zonder_rij_meer, IF(OR(N65=0, N5=0, O65=0, O5=0, P65=0, P5=0), "Vul het blad in.", "")))</f>
        <v>Vul het blad in.</v>
      </c>
    </row>
    <row r="2" spans="1:105" customFormat="1" ht="9.6" customHeight="1" x14ac:dyDescent="0.3">
      <c r="B2" s="208" t="s">
        <v>382</v>
      </c>
      <c r="C2" s="208"/>
      <c r="D2" s="208"/>
      <c r="E2" s="208"/>
      <c r="F2" s="208"/>
      <c r="G2" s="208"/>
      <c r="H2" s="208"/>
      <c r="I2" s="208"/>
      <c r="J2" s="208"/>
      <c r="K2" s="155"/>
      <c r="L2" s="156"/>
      <c r="M2" s="180"/>
      <c r="N2" s="180"/>
      <c r="O2" s="180"/>
      <c r="AC2" s="83" t="s">
        <v>135</v>
      </c>
      <c r="AQ2" s="83" t="s">
        <v>136</v>
      </c>
      <c r="CA2" s="82"/>
    </row>
    <row r="3" spans="1:105" s="33" customFormat="1" ht="13.8" x14ac:dyDescent="0.3">
      <c r="B3" s="208"/>
      <c r="C3" s="208"/>
      <c r="D3" s="208"/>
      <c r="E3" s="208"/>
      <c r="F3" s="208"/>
      <c r="G3" s="208"/>
      <c r="H3" s="208"/>
      <c r="I3" s="208"/>
      <c r="J3" s="208"/>
      <c r="K3" s="84"/>
      <c r="L3" s="84"/>
      <c r="M3" s="113"/>
      <c r="N3" s="210" t="s">
        <v>389</v>
      </c>
      <c r="O3" s="210"/>
      <c r="P3" s="113"/>
      <c r="Q3" s="113"/>
      <c r="R3" s="113"/>
      <c r="AB3" s="27"/>
      <c r="AC3" s="114" t="s">
        <v>97</v>
      </c>
      <c r="AD3" s="27"/>
      <c r="AE3" s="114" t="s">
        <v>301</v>
      </c>
      <c r="AF3" s="27"/>
      <c r="AG3" s="27"/>
      <c r="AH3" s="27"/>
      <c r="AI3" s="27"/>
      <c r="AJ3" s="114" t="s">
        <v>94</v>
      </c>
      <c r="AK3" s="27"/>
      <c r="AL3" s="27"/>
      <c r="AM3" s="27"/>
      <c r="AN3" s="27"/>
      <c r="AO3" s="114" t="s">
        <v>302</v>
      </c>
      <c r="AP3" s="27"/>
      <c r="AQ3" s="114" t="s">
        <v>137</v>
      </c>
      <c r="AR3" s="27"/>
      <c r="AS3" s="114" t="s">
        <v>131</v>
      </c>
      <c r="AT3" s="27"/>
      <c r="AU3" s="27"/>
      <c r="AV3" s="27"/>
      <c r="AW3" s="27"/>
      <c r="AX3" s="27" t="s">
        <v>128</v>
      </c>
      <c r="AY3" s="27"/>
      <c r="AZ3" s="27"/>
      <c r="BA3" s="27"/>
      <c r="BB3" s="27"/>
      <c r="BC3" s="115" t="s">
        <v>20</v>
      </c>
      <c r="BD3" s="110"/>
      <c r="BE3" s="110"/>
      <c r="BF3" s="110"/>
      <c r="BG3" s="110"/>
      <c r="BH3" s="110" t="s">
        <v>140</v>
      </c>
      <c r="BI3" s="110"/>
      <c r="BJ3" s="110"/>
      <c r="BK3" s="110"/>
      <c r="BL3" s="110"/>
      <c r="BM3" s="27" t="s">
        <v>130</v>
      </c>
      <c r="BN3" s="27"/>
      <c r="BO3" s="27"/>
      <c r="BP3" s="27"/>
      <c r="BQ3" s="27"/>
      <c r="BR3" s="27"/>
      <c r="BS3" s="27"/>
      <c r="BT3" s="114" t="s">
        <v>14</v>
      </c>
      <c r="BU3" s="27"/>
      <c r="BV3" s="27"/>
      <c r="BW3" s="27"/>
      <c r="BX3" s="27"/>
      <c r="BY3" s="27"/>
      <c r="BZ3" s="27"/>
      <c r="CA3" s="111"/>
    </row>
    <row r="4" spans="1:105" s="120" customFormat="1" x14ac:dyDescent="0.3">
      <c r="A4" s="81"/>
      <c r="B4" s="116" t="s">
        <v>44</v>
      </c>
      <c r="C4" s="116"/>
      <c r="D4" s="116"/>
      <c r="E4" s="116"/>
      <c r="F4" s="116"/>
      <c r="G4" s="116"/>
      <c r="H4" s="116"/>
      <c r="I4" s="116"/>
      <c r="J4" s="116"/>
      <c r="K4" s="81"/>
      <c r="L4" s="116" t="s">
        <v>0</v>
      </c>
      <c r="M4" s="138" t="s">
        <v>360</v>
      </c>
      <c r="N4" s="117" t="s">
        <v>358</v>
      </c>
      <c r="O4" s="117" t="s">
        <v>359</v>
      </c>
      <c r="P4" s="138" t="s">
        <v>362</v>
      </c>
      <c r="Q4" s="117" t="s">
        <v>89</v>
      </c>
      <c r="R4" s="174" t="s">
        <v>89</v>
      </c>
      <c r="S4" s="81"/>
      <c r="T4" s="81"/>
      <c r="U4" s="81"/>
      <c r="V4" s="81"/>
      <c r="W4" s="81"/>
      <c r="X4" s="81"/>
      <c r="Y4" s="81"/>
      <c r="Z4" s="81"/>
      <c r="AA4" s="81"/>
      <c r="AB4" s="47" t="s">
        <v>21</v>
      </c>
      <c r="AC4" s="96" t="str">
        <f>"""+"" én ""-"""</f>
        <v>"+" én "-"</v>
      </c>
      <c r="AD4" s="47" t="str">
        <f xml:space="preserve"> "Enkel ""-"""</f>
        <v>Enkel "-"</v>
      </c>
      <c r="AE4" s="96" t="str">
        <f>SUBSTITUTE(ADDRESS(1, COLUMN(N4), 4, 1), "1", "")</f>
        <v>N</v>
      </c>
      <c r="AF4" s="47" t="str">
        <f>SUBSTITUTE(ADDRESS(1, COLUMN(O4), 4, 1), "1", "")</f>
        <v>O</v>
      </c>
      <c r="AG4" s="47" t="str">
        <f>SUBSTITUTE(ADDRESS(1, COLUMN(P4), 4, 1), "1", "")</f>
        <v>P</v>
      </c>
      <c r="AH4" s="47" t="str">
        <f>SUBSTITUTE(ADDRESS(1, COLUMN(Q4), 4, 1), "1", "")</f>
        <v>Q</v>
      </c>
      <c r="AI4" s="47" t="str">
        <f>SUBSTITUTE(ADDRESS(1, COLUMN(R4), 4, 1), "1", "")</f>
        <v>R</v>
      </c>
      <c r="AJ4" s="96" t="str">
        <f>SUBSTITUTE(ADDRESS(1, COLUMN(N4), 4, 1), "1", "")</f>
        <v>N</v>
      </c>
      <c r="AK4" s="47" t="str">
        <f>SUBSTITUTE(ADDRESS(1, COLUMN(O4), 4, 1), "1", "")</f>
        <v>O</v>
      </c>
      <c r="AL4" s="47" t="str">
        <f>SUBSTITUTE(ADDRESS(1, COLUMN(P4), 4, 1), "1", "")</f>
        <v>P</v>
      </c>
      <c r="AM4" s="47" t="str">
        <f>SUBSTITUTE(ADDRESS(1, COLUMN(Q4), 4, 1), "1", "")</f>
        <v>Q</v>
      </c>
      <c r="AN4" s="47" t="str">
        <f>SUBSTITUTE(ADDRESS(1, COLUMN(R4), 4, 1), "1", "")</f>
        <v>R</v>
      </c>
      <c r="AO4" s="96" t="str">
        <f>SUBSTITUTE(ADDRESS(1, COLUMN(M4), 4, 1), "1", "")</f>
        <v>M</v>
      </c>
      <c r="AP4" s="47" t="str">
        <f>SUBSTITUTE(ADDRESS(1, COLUMN(N4), 4, 1), "1", "")</f>
        <v>N</v>
      </c>
      <c r="AQ4" s="96" t="s">
        <v>1</v>
      </c>
      <c r="AR4" s="47" t="s">
        <v>2</v>
      </c>
      <c r="AS4" s="85" t="str">
        <f>SUBSTITUTE(ADDRESS(1, COLUMN(N4), 4, 1), "1", "")</f>
        <v>N</v>
      </c>
      <c r="AT4" s="48" t="str">
        <f>SUBSTITUTE(ADDRESS(1, COLUMN(O4), 4, 1), "1", "")</f>
        <v>O</v>
      </c>
      <c r="AU4" s="48" t="str">
        <f>SUBSTITUTE(ADDRESS(1, COLUMN(P4), 4, 1), "1", "")</f>
        <v>P</v>
      </c>
      <c r="AV4" s="48" t="str">
        <f>SUBSTITUTE(ADDRESS(1, COLUMN(Q4), 4, 1), "1", "")</f>
        <v>Q</v>
      </c>
      <c r="AW4" s="48" t="str">
        <f>SUBSTITUTE(ADDRESS(1, COLUMN(R4), 4, 1), "1", "")</f>
        <v>R</v>
      </c>
      <c r="AX4" s="94" t="str">
        <f>SUBSTITUTE(ADDRESS(1, COLUMN(N4), 4, 1), "1", "")</f>
        <v>N</v>
      </c>
      <c r="AY4" s="48" t="str">
        <f>SUBSTITUTE(ADDRESS(1, COLUMN(O4), 4, 1), "1", "")</f>
        <v>O</v>
      </c>
      <c r="AZ4" s="48" t="str">
        <f>SUBSTITUTE(ADDRESS(1, COLUMN(P4), 4, 1), "1", "")</f>
        <v>P</v>
      </c>
      <c r="BA4" s="48" t="str">
        <f>SUBSTITUTE(ADDRESS(1, COLUMN(Q4), 4, 1), "1", "")</f>
        <v>Q</v>
      </c>
      <c r="BB4" s="48" t="str">
        <f>SUBSTITUTE(ADDRESS(1, COLUMN(R4), 4, 1), "1", "")</f>
        <v>R</v>
      </c>
      <c r="BC4" s="86" t="str">
        <f>SUBSTITUTE(ADDRESS(1, COLUMN(N4), 4, 1), "1", "")</f>
        <v>N</v>
      </c>
      <c r="BD4" s="49" t="str">
        <f>SUBSTITUTE(ADDRESS(1, COLUMN(O4), 4, 1), "1", "")</f>
        <v>O</v>
      </c>
      <c r="BE4" s="49" t="str">
        <f>SUBSTITUTE(ADDRESS(1, COLUMN(P4), 4, 1), "1", "")</f>
        <v>P</v>
      </c>
      <c r="BF4" s="49" t="str">
        <f>SUBSTITUTE(ADDRESS(1, COLUMN(Q4), 4, 1), "1", "")</f>
        <v>Q</v>
      </c>
      <c r="BG4" s="49" t="str">
        <f>SUBSTITUTE(ADDRESS(1, COLUMN(R4), 4, 1), "1", "")</f>
        <v>R</v>
      </c>
      <c r="BH4" s="88" t="str">
        <f>SUBSTITUTE(ADDRESS(1, COLUMN(N4), 4, 1), "1", "")</f>
        <v>N</v>
      </c>
      <c r="BI4" s="49" t="str">
        <f>SUBSTITUTE(ADDRESS(1, COLUMN(O4), 4, 1), "1", "")</f>
        <v>O</v>
      </c>
      <c r="BJ4" s="49" t="str">
        <f>SUBSTITUTE(ADDRESS(1, COLUMN(P4), 4, 1), "1", "")</f>
        <v>P</v>
      </c>
      <c r="BK4" s="49" t="str">
        <f>SUBSTITUTE(ADDRESS(1, COLUMN(Q4), 4, 1), "1", "")</f>
        <v>Q</v>
      </c>
      <c r="BL4" s="49" t="str">
        <f>SUBSTITUTE(ADDRESS(1, COLUMN(R4), 4, 1), "1", "")</f>
        <v>R</v>
      </c>
      <c r="BM4" s="90" t="str">
        <f>SUBSTITUTE(ADDRESS(1, COLUMN(N4), 4, 1), "1", "")</f>
        <v>N</v>
      </c>
      <c r="BN4" s="47" t="str">
        <f>SUBSTITUTE(ADDRESS(1, COLUMN(O4), 4, 1), "1", "")</f>
        <v>O</v>
      </c>
      <c r="BO4" s="47" t="str">
        <f>SUBSTITUTE(ADDRESS(1, COLUMN(P4), 4, 1), "1", "")</f>
        <v>P</v>
      </c>
      <c r="BP4" s="47" t="str">
        <f>SUBSTITUTE(ADDRESS(1, COLUMN(Q4), 4, 1), "1", "")</f>
        <v>Q</v>
      </c>
      <c r="BQ4" s="47" t="str">
        <f>SUBSTITUTE(ADDRESS(1, COLUMN(R4), 4, 1), "1", "")</f>
        <v>R</v>
      </c>
      <c r="BR4" s="118" t="s">
        <v>42</v>
      </c>
      <c r="BS4" s="92" t="s">
        <v>32</v>
      </c>
      <c r="BT4" s="96" t="str">
        <f>SUBSTITUTE(ADDRESS(1, COLUMN(N4), 4, 1), "1", "")</f>
        <v>N</v>
      </c>
      <c r="BU4" s="47" t="str">
        <f>SUBSTITUTE(ADDRESS(1, COLUMN(O4), 4, 1), "1", "")</f>
        <v>O</v>
      </c>
      <c r="BV4" s="47" t="str">
        <f>SUBSTITUTE(ADDRESS(1, COLUMN(P4), 4, 1), "1", "")</f>
        <v>P</v>
      </c>
      <c r="BW4" s="47" t="str">
        <f>SUBSTITUTE(ADDRESS(1, COLUMN(Q4), 4, 1), "1", "")</f>
        <v>Q</v>
      </c>
      <c r="BX4" s="47" t="str">
        <f>SUBSTITUTE(ADDRESS(1, COLUMN(R4), 4, 1), "1", "")</f>
        <v>R</v>
      </c>
      <c r="BY4" s="118" t="s">
        <v>33</v>
      </c>
      <c r="BZ4" s="47" t="s">
        <v>90</v>
      </c>
      <c r="CA4" s="119"/>
      <c r="DA4" s="107" t="s">
        <v>144</v>
      </c>
    </row>
    <row r="5" spans="1:105" s="29" customFormat="1" ht="14.1" customHeight="1" x14ac:dyDescent="0.3">
      <c r="A5" s="82" t="str">
        <f ca="1">IF(BS5&lt;&gt;"", "✘", "")</f>
        <v/>
      </c>
      <c r="B5" s="121"/>
      <c r="C5" s="121" t="s">
        <v>54</v>
      </c>
      <c r="D5" s="121"/>
      <c r="E5" s="121"/>
      <c r="F5" s="121"/>
      <c r="G5" s="121"/>
      <c r="H5" s="121"/>
      <c r="I5" s="121"/>
      <c r="J5" s="121"/>
      <c r="K5" s="32"/>
      <c r="L5" s="122" t="s">
        <v>75</v>
      </c>
      <c r="M5" s="139">
        <f>SUM(N5:R5)</f>
        <v>0</v>
      </c>
      <c r="N5" s="123">
        <f>SUM(N6,N14,N15,N16,N63,N64)</f>
        <v>0</v>
      </c>
      <c r="O5" s="123">
        <f>SUM(O6,O14,O15,O16,O63,O64)</f>
        <v>0</v>
      </c>
      <c r="P5" s="123">
        <f>SUM(P6,P14,P15,P16,P63,P64)</f>
        <v>0</v>
      </c>
      <c r="Q5" s="123"/>
      <c r="R5" s="123"/>
      <c r="S5" s="32"/>
      <c r="T5" s="32"/>
      <c r="U5" s="32"/>
      <c r="V5" s="32"/>
      <c r="W5" s="32"/>
      <c r="X5" s="32"/>
      <c r="AB5" s="29">
        <v>5</v>
      </c>
      <c r="AC5" s="171"/>
      <c r="AD5" s="193"/>
      <c r="AE5" s="175"/>
      <c r="AF5" s="176"/>
      <c r="AG5" s="176"/>
      <c r="AH5" s="176"/>
      <c r="AI5" s="176"/>
      <c r="AJ5" s="97"/>
      <c r="AO5" s="97"/>
      <c r="AQ5" s="97">
        <f t="shared" ref="AQ5" si="0">IF(C5&lt;&gt;"",1,IF(D5&lt;&gt;"",2,IF(E5&lt;&gt;"",3,IF(F5&lt;&gt;"",4,IF(G5&lt;&gt;"",5,IF(H5&lt;&gt;"",6,IF(I5&lt;&gt;"",7,IF(J5&lt;&gt;"",8))))))))</f>
        <v>1</v>
      </c>
      <c r="AR5" s="29">
        <f>IF($AQ6&gt;$AQ5, IFERROR(MATCH($AQ5, $AQ6:$AQ$140, 0)-1, ROW($AR$140)-ROW()), "")</f>
        <v>59</v>
      </c>
      <c r="AS5" s="97">
        <f ca="1">IF(AE5&lt;&gt;"", AE5, IF($AR5&lt;&gt;"", SUMIF(OFFSET($AQ5, 1, 0, $AR5), $AQ5+1, OFFSET(N5, 1, 0, $AR5)), N5))</f>
        <v>0</v>
      </c>
      <c r="AT5" s="29">
        <f ca="1">IF(AF5&lt;&gt;"", AF5, IF($AR5&lt;&gt;"", SUMIF(OFFSET($AQ5, 1, 0, $AR5), $AQ5+1, OFFSET(O5, 1, 0, $AR5)), O5))</f>
        <v>0</v>
      </c>
      <c r="AU5" s="29">
        <f ca="1">IF(AG5&lt;&gt;"", AG5, IF($AR5&lt;&gt;"", SUMIF(OFFSET($AQ5, 1, 0, $AR5), $AQ5+1, OFFSET(P5, 1, 0, $AR5)), P5))</f>
        <v>0</v>
      </c>
      <c r="AV5" s="29">
        <f ca="1">IF(AH5&lt;&gt;"", AH5, IF($AR5&lt;&gt;"", SUMIF(OFFSET($AQ5, 1, 0, $AR5), $AQ5+1, OFFSET(Q5, 1, 0, $AR5)), Q5))</f>
        <v>0</v>
      </c>
      <c r="AW5" s="29">
        <f ca="1">IF(AI5&lt;&gt;"", AI5, IF($AR5&lt;&gt;"", SUMIF(OFFSET($AQ5, 1, 0, $AR5), $AQ5+1, OFFSET(R5, 1, 0, $AR5)), R5))</f>
        <v>0</v>
      </c>
      <c r="AX5" s="91">
        <f ca="1">IF(AS5&lt;&gt;0, AS5, N5)</f>
        <v>0</v>
      </c>
      <c r="AY5" s="29">
        <f ca="1">IF(AT5&lt;&gt;0, AT5, O5)</f>
        <v>0</v>
      </c>
      <c r="AZ5" s="29">
        <f ca="1">IF(AU5&lt;&gt;0, AU5, P5)</f>
        <v>0</v>
      </c>
      <c r="BA5" s="29">
        <f ca="1">IF(AV5&lt;&gt;0, AV5, Q5)</f>
        <v>0</v>
      </c>
      <c r="BB5" s="29">
        <f ca="1">IF(AW5&lt;&gt;0, AW5, R5)</f>
        <v>0</v>
      </c>
      <c r="BC5" s="87" t="str">
        <f t="shared" ref="BC5:BG5" ca="1" si="1">IF(ISTEXT(N5), IFERROR(IF(SEARCH(".", N5)&lt;&gt;0, "| Veld '"&amp;BC$4&amp;ROW()&amp;"': "&amp;Fout_punt), "| Veld '"&amp;BC$4&amp;ROW()&amp;"': "&amp;Fout_geen_getal), IF(N5&lt;&gt;AX5, "| Veld '"&amp;BC$4&amp;ROW()&amp;"': "&amp;Fout_som&amp;TEXT(AX5,"#.##0,00 €")&amp;"  ", IF($AD5&lt;&gt;0, IF(N5&gt;0, "| Veld '"&amp;BC$4&amp;ROW()&amp;"': "&amp;Fout_positief, ""), IF($AC5&lt;&gt;1, IF(N5&lt;0, "| Veld '"&amp;BC$4&amp;ROW()&amp;"': "&amp;Fout_negatief, ""), ""))))</f>
        <v/>
      </c>
      <c r="BD5" s="32" t="str">
        <f t="shared" ca="1" si="1"/>
        <v/>
      </c>
      <c r="BE5" s="32" t="str">
        <f t="shared" ca="1" si="1"/>
        <v/>
      </c>
      <c r="BF5" s="32" t="str">
        <f t="shared" ca="1" si="1"/>
        <v/>
      </c>
      <c r="BG5" s="32" t="str">
        <f t="shared" ca="1" si="1"/>
        <v/>
      </c>
      <c r="BH5" s="89" t="str">
        <f ca="1">IF(BC5&lt;&gt;"", ROW(), "")</f>
        <v/>
      </c>
      <c r="BI5" s="32" t="str">
        <f t="shared" ref="BI5:BL5" ca="1" si="2">IF(BD5&lt;&gt;"", ROW(), "")</f>
        <v/>
      </c>
      <c r="BJ5" s="32" t="str">
        <f t="shared" ca="1" si="2"/>
        <v/>
      </c>
      <c r="BK5" s="32" t="str">
        <f t="shared" ca="1" si="2"/>
        <v/>
      </c>
      <c r="BL5" s="32" t="str">
        <f t="shared" ca="1" si="2"/>
        <v/>
      </c>
      <c r="BM5" s="91" t="str">
        <f ca="1">IF(AS5&lt;&gt;AX5, "| Veld '"&amp;BM$4&amp;ROW()&amp;"': "&amp;Info_lege_velden, "")</f>
        <v/>
      </c>
      <c r="BN5" s="29" t="str">
        <f t="shared" ref="BN5:BQ5" ca="1" si="3">IF(AT5&lt;&gt;AY5, "| Veld '"&amp;BN$4&amp;ROW()&amp;"': "&amp;Info_lege_velden, "")</f>
        <v/>
      </c>
      <c r="BO5" s="29" t="str">
        <f t="shared" ca="1" si="3"/>
        <v/>
      </c>
      <c r="BP5" s="29" t="str">
        <f t="shared" ca="1" si="3"/>
        <v/>
      </c>
      <c r="BQ5" s="29" t="str">
        <f t="shared" ca="1" si="3"/>
        <v/>
      </c>
      <c r="BR5" s="177" t="str">
        <f t="shared" ref="BR5:BR68" si="4">IF(ROW()&lt;&gt;$AB5, ROW(), "")</f>
        <v/>
      </c>
      <c r="BS5" s="93" t="str">
        <f ca="1">BC5&amp;BD5&amp;BE5&amp;BF5&amp;BG5&amp;BM5&amp;BN5&amp;BO5&amp;BP5&amp;BQ5</f>
        <v/>
      </c>
      <c r="BT5" s="125" t="str">
        <f t="shared" ref="BT5:BX5" ca="1" si="5">IF($AR5&lt;&gt;"", IF(SUMIF(OFFSET($AQ5, 1, 0, $AR5), "&gt;"&amp;$AQ5, OFFSET(BH5, 1, 0, $AR5))&lt;&gt;0, IFERROR( "| Veld '"&amp;BT$4&amp;ROW()&amp;"': "&amp;Waarschuwing_1&amp;_xlfn.TEXTJOIN(" &amp; ", TRUE, OFFSET(BH5,1,0,$AR5))&amp;" in kolom '"&amp;BT$4&amp;"'"&amp;Waarschuwing_2, "| Veld '"&amp;BT$4&amp;ROW()&amp;"': "&amp;Waarschuwing_legacy), ""), "")</f>
        <v/>
      </c>
      <c r="BU5" s="126" t="str">
        <f t="shared" ca="1" si="5"/>
        <v/>
      </c>
      <c r="BV5" s="126" t="str">
        <f t="shared" ca="1" si="5"/>
        <v/>
      </c>
      <c r="BW5" s="126" t="str">
        <f t="shared" ca="1" si="5"/>
        <v/>
      </c>
      <c r="BX5" s="126" t="str">
        <f t="shared" ca="1" si="5"/>
        <v/>
      </c>
      <c r="BY5" s="127" t="str">
        <f ca="1">BT5&amp;BU5&amp;BV5&amp;BW5&amp;BX5&amp;AO5&amp;AP5</f>
        <v/>
      </c>
      <c r="CA5" s="30" t="str">
        <f ca="1">IF($BS5&lt;&gt;"", $BS5, $BY5)</f>
        <v/>
      </c>
    </row>
    <row r="6" spans="1:105" s="29" customFormat="1" ht="14.1" customHeight="1" x14ac:dyDescent="0.3">
      <c r="A6" s="82" t="str">
        <f t="shared" ref="A6:A68" ca="1" si="6">IF(BS6&lt;&gt;"", "✘", "")</f>
        <v/>
      </c>
      <c r="B6" s="128"/>
      <c r="C6" s="128" t="s">
        <v>38</v>
      </c>
      <c r="D6" s="128" t="s">
        <v>5</v>
      </c>
      <c r="E6" s="128"/>
      <c r="F6" s="128"/>
      <c r="G6" s="128"/>
      <c r="H6" s="128"/>
      <c r="I6" s="128"/>
      <c r="J6" s="128"/>
      <c r="L6" s="129">
        <v>70</v>
      </c>
      <c r="M6" s="139">
        <f t="shared" ref="M6:M69" si="7">SUM(N6:R6)</f>
        <v>0</v>
      </c>
      <c r="N6" s="130">
        <f>SUM(N7,N8,N9,N10,N11,N12,N13)</f>
        <v>0</v>
      </c>
      <c r="O6" s="130">
        <f>SUM(O7,O8,O9,O10,O11,O12,O13)</f>
        <v>0</v>
      </c>
      <c r="P6" s="130">
        <f>SUM(P7,P8,P9,P10,P11,P12,P13)</f>
        <v>0</v>
      </c>
      <c r="Q6" s="130"/>
      <c r="R6" s="130"/>
      <c r="AB6" s="29">
        <v>6</v>
      </c>
      <c r="AC6" s="171"/>
      <c r="AD6" s="193"/>
      <c r="AE6" s="175"/>
      <c r="AF6" s="176"/>
      <c r="AG6" s="176"/>
      <c r="AH6" s="176"/>
      <c r="AI6" s="176"/>
      <c r="AJ6" s="97"/>
      <c r="AO6" s="97"/>
      <c r="AQ6" s="97">
        <f t="shared" ref="AQ6:AQ69" si="8">IF(C6&lt;&gt;"",1,IF(D6&lt;&gt;"",2,IF(E6&lt;&gt;"",3,IF(F6&lt;&gt;"",4,IF(G6&lt;&gt;"",5,IF(H6&lt;&gt;"",6,IF(I6&lt;&gt;"",7,IF(J6&lt;&gt;"",8))))))))</f>
        <v>2</v>
      </c>
      <c r="AR6" s="29">
        <f>IF($AQ7&gt;$AQ6, IFERROR(MATCH($AQ6, $AQ7:$AQ$140, 0)-1, ROW($AR$140)-ROW()), "")</f>
        <v>7</v>
      </c>
      <c r="AS6" s="97">
        <f t="shared" ref="AS6:AS69" ca="1" si="9">IF(AE6&lt;&gt;"", AE6, IF($AR6&lt;&gt;"", SUMIF(OFFSET($AQ6, 1, 0, $AR6), $AQ6+1, OFFSET(N6, 1, 0, $AR6)), N6))</f>
        <v>0</v>
      </c>
      <c r="AT6" s="29">
        <f t="shared" ref="AT6:AT69" ca="1" si="10">IF(AF6&lt;&gt;"", AF6, IF($AR6&lt;&gt;"", SUMIF(OFFSET($AQ6, 1, 0, $AR6), $AQ6+1, OFFSET(O6, 1, 0, $AR6)), O6))</f>
        <v>0</v>
      </c>
      <c r="AU6" s="29">
        <f t="shared" ref="AU6:AU69" ca="1" si="11">IF(AG6&lt;&gt;"", AG6, IF($AR6&lt;&gt;"", SUMIF(OFFSET($AQ6, 1, 0, $AR6), $AQ6+1, OFFSET(P6, 1, 0, $AR6)), P6))</f>
        <v>0</v>
      </c>
      <c r="AV6" s="29">
        <f t="shared" ref="AV6:AV69" ca="1" si="12">IF(AH6&lt;&gt;"", AH6, IF($AR6&lt;&gt;"", SUMIF(OFFSET($AQ6, 1, 0, $AR6), $AQ6+1, OFFSET(Q6, 1, 0, $AR6)), Q6))</f>
        <v>0</v>
      </c>
      <c r="AW6" s="29">
        <f t="shared" ref="AW6:AW69" ca="1" si="13">IF(AI6&lt;&gt;"", AI6, IF($AR6&lt;&gt;"", SUMIF(OFFSET($AQ6, 1, 0, $AR6), $AQ6+1, OFFSET(R6, 1, 0, $AR6)), R6))</f>
        <v>0</v>
      </c>
      <c r="AX6" s="91">
        <f t="shared" ref="AX6:AX69" ca="1" si="14">IF(AS6&lt;&gt;0, AS6, N6)</f>
        <v>0</v>
      </c>
      <c r="AY6" s="29">
        <f t="shared" ref="AY6:AY69" ca="1" si="15">IF(AT6&lt;&gt;0, AT6, O6)</f>
        <v>0</v>
      </c>
      <c r="AZ6" s="29">
        <f t="shared" ref="AZ6:AZ69" ca="1" si="16">IF(AU6&lt;&gt;0, AU6, P6)</f>
        <v>0</v>
      </c>
      <c r="BA6" s="29">
        <f t="shared" ref="BA6:BA69" ca="1" si="17">IF(AV6&lt;&gt;0, AV6, Q6)</f>
        <v>0</v>
      </c>
      <c r="BB6" s="29">
        <f t="shared" ref="BB6:BB69" ca="1" si="18">IF(AW6&lt;&gt;0, AW6, R6)</f>
        <v>0</v>
      </c>
      <c r="BC6" s="87" t="str">
        <f t="shared" ref="BC6:BC69" ca="1" si="19">IF(ISTEXT(N6), IFERROR(IF(SEARCH(".", N6)&lt;&gt;0, "| Veld '"&amp;BC$4&amp;ROW()&amp;"': "&amp;Fout_punt), "| Veld '"&amp;BC$4&amp;ROW()&amp;"': "&amp;Fout_geen_getal), IF(N6&lt;&gt;AX6, "| Veld '"&amp;BC$4&amp;ROW()&amp;"': "&amp;Fout_som&amp;TEXT(AX6,"#.##0,00 €")&amp;"  ", IF($AD6&lt;&gt;0, IF(N6&gt;0, "| Veld '"&amp;BC$4&amp;ROW()&amp;"': "&amp;Fout_positief, ""), IF($AC6&lt;&gt;1, IF(N6&lt;0, "| Veld '"&amp;BC$4&amp;ROW()&amp;"': "&amp;Fout_negatief, ""), ""))))</f>
        <v/>
      </c>
      <c r="BD6" s="32" t="str">
        <f t="shared" ref="BD6:BD69" ca="1" si="20">IF(ISTEXT(O6), IFERROR(IF(SEARCH(".", O6)&lt;&gt;0, "| Veld '"&amp;BD$4&amp;ROW()&amp;"': "&amp;Fout_punt), "| Veld '"&amp;BD$4&amp;ROW()&amp;"': "&amp;Fout_geen_getal), IF(O6&lt;&gt;AY6, "| Veld '"&amp;BD$4&amp;ROW()&amp;"': "&amp;Fout_som&amp;TEXT(AY6,"#.##0,00 €")&amp;"  ", IF($AD6&lt;&gt;0, IF(O6&gt;0, "| Veld '"&amp;BD$4&amp;ROW()&amp;"': "&amp;Fout_positief, ""), IF($AC6&lt;&gt;1, IF(O6&lt;0, "| Veld '"&amp;BD$4&amp;ROW()&amp;"': "&amp;Fout_negatief, ""), ""))))</f>
        <v/>
      </c>
      <c r="BE6" s="32" t="str">
        <f t="shared" ref="BE6:BE69" ca="1" si="21">IF(ISTEXT(P6), IFERROR(IF(SEARCH(".", P6)&lt;&gt;0, "| Veld '"&amp;BE$4&amp;ROW()&amp;"': "&amp;Fout_punt), "| Veld '"&amp;BE$4&amp;ROW()&amp;"': "&amp;Fout_geen_getal), IF(P6&lt;&gt;AZ6, "| Veld '"&amp;BE$4&amp;ROW()&amp;"': "&amp;Fout_som&amp;TEXT(AZ6,"#.##0,00 €")&amp;"  ", IF($AD6&lt;&gt;0, IF(P6&gt;0, "| Veld '"&amp;BE$4&amp;ROW()&amp;"': "&amp;Fout_positief, ""), IF($AC6&lt;&gt;1, IF(P6&lt;0, "| Veld '"&amp;BE$4&amp;ROW()&amp;"': "&amp;Fout_negatief, ""), ""))))</f>
        <v/>
      </c>
      <c r="BF6" s="32" t="str">
        <f t="shared" ref="BF6:BF69" ca="1" si="22">IF(ISTEXT(Q6), IFERROR(IF(SEARCH(".", Q6)&lt;&gt;0, "| Veld '"&amp;BF$4&amp;ROW()&amp;"': "&amp;Fout_punt), "| Veld '"&amp;BF$4&amp;ROW()&amp;"': "&amp;Fout_geen_getal), IF(Q6&lt;&gt;BA6, "| Veld '"&amp;BF$4&amp;ROW()&amp;"': "&amp;Fout_som&amp;TEXT(BA6,"#.##0,00 €")&amp;"  ", IF($AD6&lt;&gt;0, IF(Q6&gt;0, "| Veld '"&amp;BF$4&amp;ROW()&amp;"': "&amp;Fout_positief, ""), IF($AC6&lt;&gt;1, IF(Q6&lt;0, "| Veld '"&amp;BF$4&amp;ROW()&amp;"': "&amp;Fout_negatief, ""), ""))))</f>
        <v/>
      </c>
      <c r="BG6" s="32" t="str">
        <f t="shared" ref="BG6:BG69" ca="1" si="23">IF(ISTEXT(R6), IFERROR(IF(SEARCH(".", R6)&lt;&gt;0, "| Veld '"&amp;BG$4&amp;ROW()&amp;"': "&amp;Fout_punt), "| Veld '"&amp;BG$4&amp;ROW()&amp;"': "&amp;Fout_geen_getal), IF(R6&lt;&gt;BB6, "| Veld '"&amp;BG$4&amp;ROW()&amp;"': "&amp;Fout_som&amp;TEXT(BB6,"#.##0,00 €")&amp;"  ", IF($AD6&lt;&gt;0, IF(R6&gt;0, "| Veld '"&amp;BG$4&amp;ROW()&amp;"': "&amp;Fout_positief, ""), IF($AC6&lt;&gt;1, IF(R6&lt;0, "| Veld '"&amp;BG$4&amp;ROW()&amp;"': "&amp;Fout_negatief, ""), ""))))</f>
        <v/>
      </c>
      <c r="BH6" s="89" t="str">
        <f t="shared" ref="BH6:BH69" ca="1" si="24">IF(BC6&lt;&gt;"", ROW(), "")</f>
        <v/>
      </c>
      <c r="BI6" s="32" t="str">
        <f t="shared" ref="BI6:BI69" ca="1" si="25">IF(BD6&lt;&gt;"", ROW(), "")</f>
        <v/>
      </c>
      <c r="BJ6" s="32" t="str">
        <f t="shared" ref="BJ6:BJ69" ca="1" si="26">IF(BE6&lt;&gt;"", ROW(), "")</f>
        <v/>
      </c>
      <c r="BK6" s="32" t="str">
        <f t="shared" ref="BK6:BK69" ca="1" si="27">IF(BF6&lt;&gt;"", ROW(), "")</f>
        <v/>
      </c>
      <c r="BL6" s="32" t="str">
        <f t="shared" ref="BL6:BL69" ca="1" si="28">IF(BG6&lt;&gt;"", ROW(), "")</f>
        <v/>
      </c>
      <c r="BM6" s="91" t="str">
        <f t="shared" ref="BM6:BM69" ca="1" si="29">IF(AS6&lt;&gt;AX6, "| Veld '"&amp;BM$4&amp;ROW()&amp;"': "&amp;Info_lege_velden, "")</f>
        <v/>
      </c>
      <c r="BN6" s="29" t="str">
        <f t="shared" ref="BN6:BN69" ca="1" si="30">IF(AT6&lt;&gt;AY6, "| Veld '"&amp;BN$4&amp;ROW()&amp;"': "&amp;Info_lege_velden, "")</f>
        <v/>
      </c>
      <c r="BO6" s="29" t="str">
        <f t="shared" ref="BO6:BO69" ca="1" si="31">IF(AU6&lt;&gt;AZ6, "| Veld '"&amp;BO$4&amp;ROW()&amp;"': "&amp;Info_lege_velden, "")</f>
        <v/>
      </c>
      <c r="BP6" s="29" t="str">
        <f t="shared" ref="BP6:BP69" ca="1" si="32">IF(AV6&lt;&gt;BA6, "| Veld '"&amp;BP$4&amp;ROW()&amp;"': "&amp;Info_lege_velden, "")</f>
        <v/>
      </c>
      <c r="BQ6" s="29" t="str">
        <f t="shared" ref="BQ6:BQ69" ca="1" si="33">IF(AW6&lt;&gt;BB6, "| Veld '"&amp;BQ$4&amp;ROW()&amp;"': "&amp;Info_lege_velden, "")</f>
        <v/>
      </c>
      <c r="BR6" s="177" t="str">
        <f t="shared" si="4"/>
        <v/>
      </c>
      <c r="BS6" s="93" t="str">
        <f t="shared" ref="BS6:BS69" ca="1" si="34">BC6&amp;BD6&amp;BE6&amp;BF6&amp;BG6&amp;BM6&amp;BN6&amp;BO6&amp;BP6&amp;BQ6</f>
        <v/>
      </c>
      <c r="BT6" s="125" t="str">
        <f t="shared" ref="BT6:BT69" ca="1" si="35">IF($AR6&lt;&gt;"", IF(SUMIF(OFFSET($AQ6, 1, 0, $AR6), "&gt;"&amp;$AQ6, OFFSET(BH6, 1, 0, $AR6))&lt;&gt;0, IFERROR( "| Veld '"&amp;BT$4&amp;ROW()&amp;"': "&amp;Waarschuwing_1&amp;_xlfn.TEXTJOIN(" &amp; ", TRUE, OFFSET(BH6,1,0,$AR6))&amp;" in kolom '"&amp;BT$4&amp;"'"&amp;Waarschuwing_2, "| Veld '"&amp;BT$4&amp;ROW()&amp;"': "&amp;Waarschuwing_legacy), ""), "")</f>
        <v/>
      </c>
      <c r="BU6" s="126" t="str">
        <f t="shared" ref="BU6:BU69" ca="1" si="36">IF($AR6&lt;&gt;"", IF(SUMIF(OFFSET($AQ6, 1, 0, $AR6), "&gt;"&amp;$AQ6, OFFSET(BI6, 1, 0, $AR6))&lt;&gt;0, IFERROR( "| Veld '"&amp;BU$4&amp;ROW()&amp;"': "&amp;Waarschuwing_1&amp;_xlfn.TEXTJOIN(" &amp; ", TRUE, OFFSET(BI6,1,0,$AR6))&amp;" in kolom '"&amp;BU$4&amp;"'"&amp;Waarschuwing_2, "| Veld '"&amp;BU$4&amp;ROW()&amp;"': "&amp;Waarschuwing_legacy), ""), "")</f>
        <v/>
      </c>
      <c r="BV6" s="126" t="str">
        <f t="shared" ref="BV6:BV69" ca="1" si="37">IF($AR6&lt;&gt;"", IF(SUMIF(OFFSET($AQ6, 1, 0, $AR6), "&gt;"&amp;$AQ6, OFFSET(BJ6, 1, 0, $AR6))&lt;&gt;0, IFERROR( "| Veld '"&amp;BV$4&amp;ROW()&amp;"': "&amp;Waarschuwing_1&amp;_xlfn.TEXTJOIN(" &amp; ", TRUE, OFFSET(BJ6,1,0,$AR6))&amp;" in kolom '"&amp;BV$4&amp;"'"&amp;Waarschuwing_2, "| Veld '"&amp;BV$4&amp;ROW()&amp;"': "&amp;Waarschuwing_legacy), ""), "")</f>
        <v/>
      </c>
      <c r="BW6" s="126" t="str">
        <f t="shared" ref="BW6:BW69" ca="1" si="38">IF($AR6&lt;&gt;"", IF(SUMIF(OFFSET($AQ6, 1, 0, $AR6), "&gt;"&amp;$AQ6, OFFSET(BK6, 1, 0, $AR6))&lt;&gt;0, IFERROR( "| Veld '"&amp;BW$4&amp;ROW()&amp;"': "&amp;Waarschuwing_1&amp;_xlfn.TEXTJOIN(" &amp; ", TRUE, OFFSET(BK6,1,0,$AR6))&amp;" in kolom '"&amp;BW$4&amp;"'"&amp;Waarschuwing_2, "| Veld '"&amp;BW$4&amp;ROW()&amp;"': "&amp;Waarschuwing_legacy), ""), "")</f>
        <v/>
      </c>
      <c r="BX6" s="126" t="str">
        <f t="shared" ref="BX6:BX69" ca="1" si="39">IF($AR6&lt;&gt;"", IF(SUMIF(OFFSET($AQ6, 1, 0, $AR6), "&gt;"&amp;$AQ6, OFFSET(BL6, 1, 0, $AR6))&lt;&gt;0, IFERROR( "| Veld '"&amp;BX$4&amp;ROW()&amp;"': "&amp;Waarschuwing_1&amp;_xlfn.TEXTJOIN(" &amp; ", TRUE, OFFSET(BL6,1,0,$AR6))&amp;" in kolom '"&amp;BX$4&amp;"'"&amp;Waarschuwing_2, "| Veld '"&amp;BX$4&amp;ROW()&amp;"': "&amp;Waarschuwing_legacy), ""), "")</f>
        <v/>
      </c>
      <c r="BY6" s="127" t="str">
        <f t="shared" ref="BY6:BY69" ca="1" si="40">BT6&amp;BU6&amp;BV6&amp;BW6&amp;BX6&amp;AO6&amp;AP6</f>
        <v/>
      </c>
      <c r="CA6" s="30" t="str">
        <f t="shared" ref="CA6:CA69" ca="1" si="41">IF($BS6&lt;&gt;"", $BS6, $BY6)</f>
        <v/>
      </c>
    </row>
    <row r="7" spans="1:105" s="29" customFormat="1" ht="14.1" customHeight="1" x14ac:dyDescent="0.3">
      <c r="A7" s="82" t="str">
        <f t="shared" ca="1" si="6"/>
        <v/>
      </c>
      <c r="B7" s="128"/>
      <c r="C7" s="128" t="s">
        <v>38</v>
      </c>
      <c r="D7" s="29" t="s">
        <v>38</v>
      </c>
      <c r="E7" s="29" t="s">
        <v>98</v>
      </c>
      <c r="L7" s="129">
        <v>700</v>
      </c>
      <c r="M7" s="139">
        <f t="shared" si="7"/>
        <v>0</v>
      </c>
      <c r="N7" s="132"/>
      <c r="O7" s="132"/>
      <c r="P7" s="132"/>
      <c r="Q7" s="132"/>
      <c r="R7" s="132"/>
      <c r="AB7" s="29">
        <v>7</v>
      </c>
      <c r="AC7" s="171"/>
      <c r="AD7" s="193"/>
      <c r="AE7" s="175"/>
      <c r="AF7" s="176"/>
      <c r="AG7" s="176"/>
      <c r="AH7" s="176"/>
      <c r="AI7" s="176"/>
      <c r="AJ7" s="97"/>
      <c r="AO7" s="97"/>
      <c r="AQ7" s="97">
        <f t="shared" si="8"/>
        <v>3</v>
      </c>
      <c r="AR7" s="29" t="str">
        <f>IF($AQ8&gt;$AQ7, IFERROR(MATCH($AQ7, $AQ8:$AQ$140, 0)-1, ROW($AR$140)-ROW()), "")</f>
        <v/>
      </c>
      <c r="AS7" s="97">
        <f t="shared" ca="1" si="9"/>
        <v>0</v>
      </c>
      <c r="AT7" s="29">
        <f t="shared" ca="1" si="10"/>
        <v>0</v>
      </c>
      <c r="AU7" s="29">
        <f t="shared" ca="1" si="11"/>
        <v>0</v>
      </c>
      <c r="AV7" s="29">
        <f t="shared" ca="1" si="12"/>
        <v>0</v>
      </c>
      <c r="AW7" s="29">
        <f t="shared" ca="1" si="13"/>
        <v>0</v>
      </c>
      <c r="AX7" s="91">
        <f t="shared" ca="1" si="14"/>
        <v>0</v>
      </c>
      <c r="AY7" s="29">
        <f t="shared" ca="1" si="15"/>
        <v>0</v>
      </c>
      <c r="AZ7" s="29">
        <f t="shared" ca="1" si="16"/>
        <v>0</v>
      </c>
      <c r="BA7" s="29">
        <f t="shared" ca="1" si="17"/>
        <v>0</v>
      </c>
      <c r="BB7" s="29">
        <f t="shared" ca="1" si="18"/>
        <v>0</v>
      </c>
      <c r="BC7" s="87" t="str">
        <f t="shared" ca="1" si="19"/>
        <v/>
      </c>
      <c r="BD7" s="32" t="str">
        <f t="shared" ca="1" si="20"/>
        <v/>
      </c>
      <c r="BE7" s="32" t="str">
        <f t="shared" ca="1" si="21"/>
        <v/>
      </c>
      <c r="BF7" s="32" t="str">
        <f t="shared" ca="1" si="22"/>
        <v/>
      </c>
      <c r="BG7" s="32" t="str">
        <f t="shared" ca="1" si="23"/>
        <v/>
      </c>
      <c r="BH7" s="89" t="str">
        <f t="shared" ca="1" si="24"/>
        <v/>
      </c>
      <c r="BI7" s="32" t="str">
        <f t="shared" ca="1" si="25"/>
        <v/>
      </c>
      <c r="BJ7" s="32" t="str">
        <f t="shared" ca="1" si="26"/>
        <v/>
      </c>
      <c r="BK7" s="32" t="str">
        <f t="shared" ca="1" si="27"/>
        <v/>
      </c>
      <c r="BL7" s="32" t="str">
        <f t="shared" ca="1" si="28"/>
        <v/>
      </c>
      <c r="BM7" s="91" t="str">
        <f t="shared" ca="1" si="29"/>
        <v/>
      </c>
      <c r="BN7" s="29" t="str">
        <f t="shared" ca="1" si="30"/>
        <v/>
      </c>
      <c r="BO7" s="29" t="str">
        <f t="shared" ca="1" si="31"/>
        <v/>
      </c>
      <c r="BP7" s="29" t="str">
        <f t="shared" ca="1" si="32"/>
        <v/>
      </c>
      <c r="BQ7" s="29" t="str">
        <f t="shared" ca="1" si="33"/>
        <v/>
      </c>
      <c r="BR7" s="177" t="str">
        <f t="shared" si="4"/>
        <v/>
      </c>
      <c r="BS7" s="93" t="str">
        <f t="shared" ca="1" si="34"/>
        <v/>
      </c>
      <c r="BT7" s="125" t="str">
        <f t="shared" ca="1" si="35"/>
        <v/>
      </c>
      <c r="BU7" s="126" t="str">
        <f t="shared" ca="1" si="36"/>
        <v/>
      </c>
      <c r="BV7" s="126" t="str">
        <f t="shared" ca="1" si="37"/>
        <v/>
      </c>
      <c r="BW7" s="126" t="str">
        <f t="shared" ca="1" si="38"/>
        <v/>
      </c>
      <c r="BX7" s="126" t="str">
        <f t="shared" ca="1" si="39"/>
        <v/>
      </c>
      <c r="BY7" s="127" t="str">
        <f t="shared" ca="1" si="40"/>
        <v/>
      </c>
      <c r="CA7" s="30" t="str">
        <f t="shared" ca="1" si="41"/>
        <v/>
      </c>
    </row>
    <row r="8" spans="1:105" s="29" customFormat="1" ht="14.1" customHeight="1" x14ac:dyDescent="0.3">
      <c r="A8" s="82" t="str">
        <f t="shared" ca="1" si="6"/>
        <v/>
      </c>
      <c r="B8" s="128"/>
      <c r="C8" s="128" t="s">
        <v>38</v>
      </c>
      <c r="D8" s="128" t="s">
        <v>38</v>
      </c>
      <c r="E8" s="128" t="s">
        <v>99</v>
      </c>
      <c r="F8" s="128"/>
      <c r="G8" s="128"/>
      <c r="H8" s="128"/>
      <c r="I8" s="128"/>
      <c r="J8" s="128"/>
      <c r="L8" s="129">
        <v>701</v>
      </c>
      <c r="M8" s="139">
        <f t="shared" si="7"/>
        <v>0</v>
      </c>
      <c r="N8" s="130"/>
      <c r="O8" s="130"/>
      <c r="P8" s="130"/>
      <c r="Q8" s="130"/>
      <c r="R8" s="130"/>
      <c r="AB8" s="29">
        <v>8</v>
      </c>
      <c r="AC8" s="171"/>
      <c r="AD8" s="193"/>
      <c r="AE8" s="175"/>
      <c r="AF8" s="176"/>
      <c r="AG8" s="176"/>
      <c r="AH8" s="176"/>
      <c r="AI8" s="176"/>
      <c r="AJ8" s="97"/>
      <c r="AO8" s="97"/>
      <c r="AQ8" s="97">
        <f t="shared" si="8"/>
        <v>3</v>
      </c>
      <c r="AR8" s="29" t="str">
        <f>IF($AQ9&gt;$AQ8, IFERROR(MATCH($AQ8, $AQ9:$AQ$140, 0)-1, ROW($AR$140)-ROW()), "")</f>
        <v/>
      </c>
      <c r="AS8" s="97">
        <f t="shared" ca="1" si="9"/>
        <v>0</v>
      </c>
      <c r="AT8" s="29">
        <f t="shared" ca="1" si="10"/>
        <v>0</v>
      </c>
      <c r="AU8" s="29">
        <f t="shared" ca="1" si="11"/>
        <v>0</v>
      </c>
      <c r="AV8" s="29">
        <f t="shared" ca="1" si="12"/>
        <v>0</v>
      </c>
      <c r="AW8" s="29">
        <f t="shared" ca="1" si="13"/>
        <v>0</v>
      </c>
      <c r="AX8" s="91">
        <f t="shared" ca="1" si="14"/>
        <v>0</v>
      </c>
      <c r="AY8" s="29">
        <f t="shared" ca="1" si="15"/>
        <v>0</v>
      </c>
      <c r="AZ8" s="29">
        <f t="shared" ca="1" si="16"/>
        <v>0</v>
      </c>
      <c r="BA8" s="29">
        <f t="shared" ca="1" si="17"/>
        <v>0</v>
      </c>
      <c r="BB8" s="29">
        <f t="shared" ca="1" si="18"/>
        <v>0</v>
      </c>
      <c r="BC8" s="87" t="str">
        <f t="shared" ca="1" si="19"/>
        <v/>
      </c>
      <c r="BD8" s="32" t="str">
        <f t="shared" ca="1" si="20"/>
        <v/>
      </c>
      <c r="BE8" s="32" t="str">
        <f t="shared" ca="1" si="21"/>
        <v/>
      </c>
      <c r="BF8" s="32" t="str">
        <f t="shared" ca="1" si="22"/>
        <v/>
      </c>
      <c r="BG8" s="32" t="str">
        <f t="shared" ca="1" si="23"/>
        <v/>
      </c>
      <c r="BH8" s="89" t="str">
        <f t="shared" ca="1" si="24"/>
        <v/>
      </c>
      <c r="BI8" s="32" t="str">
        <f t="shared" ca="1" si="25"/>
        <v/>
      </c>
      <c r="BJ8" s="32" t="str">
        <f t="shared" ca="1" si="26"/>
        <v/>
      </c>
      <c r="BK8" s="32" t="str">
        <f t="shared" ca="1" si="27"/>
        <v/>
      </c>
      <c r="BL8" s="32" t="str">
        <f t="shared" ca="1" si="28"/>
        <v/>
      </c>
      <c r="BM8" s="91" t="str">
        <f t="shared" ca="1" si="29"/>
        <v/>
      </c>
      <c r="BN8" s="29" t="str">
        <f t="shared" ca="1" si="30"/>
        <v/>
      </c>
      <c r="BO8" s="29" t="str">
        <f t="shared" ca="1" si="31"/>
        <v/>
      </c>
      <c r="BP8" s="29" t="str">
        <f t="shared" ca="1" si="32"/>
        <v/>
      </c>
      <c r="BQ8" s="29" t="str">
        <f t="shared" ca="1" si="33"/>
        <v/>
      </c>
      <c r="BR8" s="177" t="str">
        <f t="shared" si="4"/>
        <v/>
      </c>
      <c r="BS8" s="93" t="str">
        <f t="shared" ca="1" si="34"/>
        <v/>
      </c>
      <c r="BT8" s="125" t="str">
        <f t="shared" ca="1" si="35"/>
        <v/>
      </c>
      <c r="BU8" s="126" t="str">
        <f t="shared" ca="1" si="36"/>
        <v/>
      </c>
      <c r="BV8" s="126" t="str">
        <f t="shared" ca="1" si="37"/>
        <v/>
      </c>
      <c r="BW8" s="126" t="str">
        <f t="shared" ca="1" si="38"/>
        <v/>
      </c>
      <c r="BX8" s="126" t="str">
        <f t="shared" ca="1" si="39"/>
        <v/>
      </c>
      <c r="BY8" s="127" t="str">
        <f t="shared" ca="1" si="40"/>
        <v/>
      </c>
      <c r="CA8" s="30" t="str">
        <f t="shared" ca="1" si="41"/>
        <v/>
      </c>
    </row>
    <row r="9" spans="1:105" s="29" customFormat="1" ht="14.1" customHeight="1" x14ac:dyDescent="0.3">
      <c r="A9" s="82" t="str">
        <f t="shared" ca="1" si="6"/>
        <v/>
      </c>
      <c r="B9" s="128"/>
      <c r="C9" s="128" t="s">
        <v>38</v>
      </c>
      <c r="D9" s="128" t="s">
        <v>38</v>
      </c>
      <c r="E9" s="128" t="s">
        <v>100</v>
      </c>
      <c r="F9" s="128"/>
      <c r="G9" s="128"/>
      <c r="H9" s="128"/>
      <c r="I9" s="128"/>
      <c r="J9" s="128"/>
      <c r="L9" s="129">
        <v>702</v>
      </c>
      <c r="M9" s="139">
        <f t="shared" si="7"/>
        <v>0</v>
      </c>
      <c r="N9" s="130"/>
      <c r="O9" s="130"/>
      <c r="P9" s="130"/>
      <c r="Q9" s="130"/>
      <c r="R9" s="130"/>
      <c r="AB9" s="29">
        <v>9</v>
      </c>
      <c r="AC9" s="171"/>
      <c r="AD9" s="193"/>
      <c r="AE9" s="175"/>
      <c r="AF9" s="176"/>
      <c r="AG9" s="176"/>
      <c r="AH9" s="176"/>
      <c r="AI9" s="176"/>
      <c r="AJ9" s="97"/>
      <c r="AO9" s="97"/>
      <c r="AQ9" s="97">
        <f t="shared" si="8"/>
        <v>3</v>
      </c>
      <c r="AR9" s="29" t="str">
        <f>IF($AQ10&gt;$AQ9, IFERROR(MATCH($AQ9, $AQ10:$AQ$140, 0)-1, ROW($AR$140)-ROW()), "")</f>
        <v/>
      </c>
      <c r="AS9" s="97">
        <f t="shared" ca="1" si="9"/>
        <v>0</v>
      </c>
      <c r="AT9" s="29">
        <f t="shared" ca="1" si="10"/>
        <v>0</v>
      </c>
      <c r="AU9" s="29">
        <f t="shared" ca="1" si="11"/>
        <v>0</v>
      </c>
      <c r="AV9" s="29">
        <f t="shared" ca="1" si="12"/>
        <v>0</v>
      </c>
      <c r="AW9" s="29">
        <f t="shared" ca="1" si="13"/>
        <v>0</v>
      </c>
      <c r="AX9" s="91">
        <f t="shared" ca="1" si="14"/>
        <v>0</v>
      </c>
      <c r="AY9" s="29">
        <f t="shared" ca="1" si="15"/>
        <v>0</v>
      </c>
      <c r="AZ9" s="29">
        <f t="shared" ca="1" si="16"/>
        <v>0</v>
      </c>
      <c r="BA9" s="29">
        <f t="shared" ca="1" si="17"/>
        <v>0</v>
      </c>
      <c r="BB9" s="29">
        <f t="shared" ca="1" si="18"/>
        <v>0</v>
      </c>
      <c r="BC9" s="87" t="str">
        <f t="shared" ca="1" si="19"/>
        <v/>
      </c>
      <c r="BD9" s="32" t="str">
        <f t="shared" ca="1" si="20"/>
        <v/>
      </c>
      <c r="BE9" s="32" t="str">
        <f t="shared" ca="1" si="21"/>
        <v/>
      </c>
      <c r="BF9" s="32" t="str">
        <f t="shared" ca="1" si="22"/>
        <v/>
      </c>
      <c r="BG9" s="32" t="str">
        <f t="shared" ca="1" si="23"/>
        <v/>
      </c>
      <c r="BH9" s="89" t="str">
        <f t="shared" ca="1" si="24"/>
        <v/>
      </c>
      <c r="BI9" s="32" t="str">
        <f t="shared" ca="1" si="25"/>
        <v/>
      </c>
      <c r="BJ9" s="32" t="str">
        <f t="shared" ca="1" si="26"/>
        <v/>
      </c>
      <c r="BK9" s="32" t="str">
        <f t="shared" ca="1" si="27"/>
        <v/>
      </c>
      <c r="BL9" s="32" t="str">
        <f t="shared" ca="1" si="28"/>
        <v/>
      </c>
      <c r="BM9" s="91" t="str">
        <f t="shared" ca="1" si="29"/>
        <v/>
      </c>
      <c r="BN9" s="29" t="str">
        <f t="shared" ca="1" si="30"/>
        <v/>
      </c>
      <c r="BO9" s="29" t="str">
        <f t="shared" ca="1" si="31"/>
        <v/>
      </c>
      <c r="BP9" s="29" t="str">
        <f t="shared" ca="1" si="32"/>
        <v/>
      </c>
      <c r="BQ9" s="29" t="str">
        <f t="shared" ca="1" si="33"/>
        <v/>
      </c>
      <c r="BR9" s="177" t="str">
        <f t="shared" si="4"/>
        <v/>
      </c>
      <c r="BS9" s="93" t="str">
        <f t="shared" ca="1" si="34"/>
        <v/>
      </c>
      <c r="BT9" s="125" t="str">
        <f t="shared" ca="1" si="35"/>
        <v/>
      </c>
      <c r="BU9" s="126" t="str">
        <f t="shared" ca="1" si="36"/>
        <v/>
      </c>
      <c r="BV9" s="126" t="str">
        <f t="shared" ca="1" si="37"/>
        <v/>
      </c>
      <c r="BW9" s="126" t="str">
        <f t="shared" ca="1" si="38"/>
        <v/>
      </c>
      <c r="BX9" s="126" t="str">
        <f t="shared" ca="1" si="39"/>
        <v/>
      </c>
      <c r="BY9" s="127" t="str">
        <f t="shared" ca="1" si="40"/>
        <v/>
      </c>
      <c r="CA9" s="30" t="str">
        <f t="shared" ca="1" si="41"/>
        <v/>
      </c>
    </row>
    <row r="10" spans="1:105" s="29" customFormat="1" ht="14.1" customHeight="1" x14ac:dyDescent="0.3">
      <c r="A10" s="82" t="str">
        <f t="shared" ca="1" si="6"/>
        <v/>
      </c>
      <c r="B10" s="128"/>
      <c r="C10" s="128" t="s">
        <v>38</v>
      </c>
      <c r="D10" s="128" t="s">
        <v>38</v>
      </c>
      <c r="E10" s="128" t="s">
        <v>101</v>
      </c>
      <c r="F10" s="128"/>
      <c r="G10" s="128"/>
      <c r="H10" s="128"/>
      <c r="I10" s="128"/>
      <c r="J10" s="128"/>
      <c r="L10" s="129">
        <v>703</v>
      </c>
      <c r="M10" s="139">
        <f t="shared" si="7"/>
        <v>0</v>
      </c>
      <c r="N10" s="130"/>
      <c r="O10" s="130"/>
      <c r="P10" s="130"/>
      <c r="Q10" s="130"/>
      <c r="R10" s="130"/>
      <c r="AB10" s="29">
        <v>10</v>
      </c>
      <c r="AC10" s="171"/>
      <c r="AD10" s="193"/>
      <c r="AE10" s="175"/>
      <c r="AF10" s="176"/>
      <c r="AG10" s="176"/>
      <c r="AH10" s="176"/>
      <c r="AI10" s="176"/>
      <c r="AJ10" s="97"/>
      <c r="AO10" s="97"/>
      <c r="AQ10" s="97">
        <f t="shared" si="8"/>
        <v>3</v>
      </c>
      <c r="AR10" s="29" t="str">
        <f>IF($AQ11&gt;$AQ10, IFERROR(MATCH($AQ10, $AQ11:$AQ$140, 0)-1, ROW($AR$140)-ROW()), "")</f>
        <v/>
      </c>
      <c r="AS10" s="97">
        <f t="shared" ca="1" si="9"/>
        <v>0</v>
      </c>
      <c r="AT10" s="29">
        <f t="shared" ca="1" si="10"/>
        <v>0</v>
      </c>
      <c r="AU10" s="29">
        <f t="shared" ca="1" si="11"/>
        <v>0</v>
      </c>
      <c r="AV10" s="29">
        <f t="shared" ca="1" si="12"/>
        <v>0</v>
      </c>
      <c r="AW10" s="29">
        <f t="shared" ca="1" si="13"/>
        <v>0</v>
      </c>
      <c r="AX10" s="91">
        <f t="shared" ca="1" si="14"/>
        <v>0</v>
      </c>
      <c r="AY10" s="29">
        <f t="shared" ca="1" si="15"/>
        <v>0</v>
      </c>
      <c r="AZ10" s="29">
        <f t="shared" ca="1" si="16"/>
        <v>0</v>
      </c>
      <c r="BA10" s="29">
        <f t="shared" ca="1" si="17"/>
        <v>0</v>
      </c>
      <c r="BB10" s="29">
        <f t="shared" ca="1" si="18"/>
        <v>0</v>
      </c>
      <c r="BC10" s="87" t="str">
        <f t="shared" ca="1" si="19"/>
        <v/>
      </c>
      <c r="BD10" s="32" t="str">
        <f t="shared" ca="1" si="20"/>
        <v/>
      </c>
      <c r="BE10" s="32" t="str">
        <f t="shared" ca="1" si="21"/>
        <v/>
      </c>
      <c r="BF10" s="32" t="str">
        <f t="shared" ca="1" si="22"/>
        <v/>
      </c>
      <c r="BG10" s="32" t="str">
        <f t="shared" ca="1" si="23"/>
        <v/>
      </c>
      <c r="BH10" s="89" t="str">
        <f t="shared" ca="1" si="24"/>
        <v/>
      </c>
      <c r="BI10" s="32" t="str">
        <f t="shared" ca="1" si="25"/>
        <v/>
      </c>
      <c r="BJ10" s="32" t="str">
        <f t="shared" ca="1" si="26"/>
        <v/>
      </c>
      <c r="BK10" s="32" t="str">
        <f t="shared" ca="1" si="27"/>
        <v/>
      </c>
      <c r="BL10" s="32" t="str">
        <f t="shared" ca="1" si="28"/>
        <v/>
      </c>
      <c r="BM10" s="91" t="str">
        <f t="shared" ca="1" si="29"/>
        <v/>
      </c>
      <c r="BN10" s="29" t="str">
        <f t="shared" ca="1" si="30"/>
        <v/>
      </c>
      <c r="BO10" s="29" t="str">
        <f t="shared" ca="1" si="31"/>
        <v/>
      </c>
      <c r="BP10" s="29" t="str">
        <f t="shared" ca="1" si="32"/>
        <v/>
      </c>
      <c r="BQ10" s="29" t="str">
        <f t="shared" ca="1" si="33"/>
        <v/>
      </c>
      <c r="BR10" s="177" t="str">
        <f t="shared" si="4"/>
        <v/>
      </c>
      <c r="BS10" s="93" t="str">
        <f t="shared" ca="1" si="34"/>
        <v/>
      </c>
      <c r="BT10" s="125" t="str">
        <f t="shared" ca="1" si="35"/>
        <v/>
      </c>
      <c r="BU10" s="126" t="str">
        <f t="shared" ca="1" si="36"/>
        <v/>
      </c>
      <c r="BV10" s="126" t="str">
        <f t="shared" ca="1" si="37"/>
        <v/>
      </c>
      <c r="BW10" s="126" t="str">
        <f t="shared" ca="1" si="38"/>
        <v/>
      </c>
      <c r="BX10" s="126" t="str">
        <f t="shared" ca="1" si="39"/>
        <v/>
      </c>
      <c r="BY10" s="127" t="str">
        <f t="shared" ca="1" si="40"/>
        <v/>
      </c>
      <c r="CA10" s="30" t="str">
        <f t="shared" ca="1" si="41"/>
        <v/>
      </c>
    </row>
    <row r="11" spans="1:105" s="29" customFormat="1" ht="14.1" customHeight="1" x14ac:dyDescent="0.3">
      <c r="A11" s="82" t="str">
        <f t="shared" ca="1" si="6"/>
        <v/>
      </c>
      <c r="B11" s="128"/>
      <c r="C11" s="128" t="s">
        <v>38</v>
      </c>
      <c r="D11" s="128" t="s">
        <v>38</v>
      </c>
      <c r="E11" s="29" t="s">
        <v>102</v>
      </c>
      <c r="L11" s="129">
        <v>704</v>
      </c>
      <c r="M11" s="139">
        <f t="shared" si="7"/>
        <v>0</v>
      </c>
      <c r="N11" s="130"/>
      <c r="O11" s="130"/>
      <c r="P11" s="130"/>
      <c r="Q11" s="130"/>
      <c r="R11" s="130"/>
      <c r="AB11" s="29">
        <v>11</v>
      </c>
      <c r="AC11" s="171"/>
      <c r="AD11" s="193"/>
      <c r="AE11" s="175"/>
      <c r="AF11" s="176"/>
      <c r="AG11" s="176"/>
      <c r="AH11" s="176"/>
      <c r="AI11" s="176"/>
      <c r="AJ11" s="97"/>
      <c r="AO11" s="97"/>
      <c r="AQ11" s="97">
        <f t="shared" si="8"/>
        <v>3</v>
      </c>
      <c r="AR11" s="29" t="str">
        <f>IF($AQ12&gt;$AQ11, IFERROR(MATCH($AQ11, $AQ12:$AQ$140, 0)-1, ROW($AR$140)-ROW()), "")</f>
        <v/>
      </c>
      <c r="AS11" s="97">
        <f t="shared" ca="1" si="9"/>
        <v>0</v>
      </c>
      <c r="AT11" s="29">
        <f t="shared" ca="1" si="10"/>
        <v>0</v>
      </c>
      <c r="AU11" s="29">
        <f t="shared" ca="1" si="11"/>
        <v>0</v>
      </c>
      <c r="AV11" s="29">
        <f t="shared" ca="1" si="12"/>
        <v>0</v>
      </c>
      <c r="AW11" s="29">
        <f t="shared" ca="1" si="13"/>
        <v>0</v>
      </c>
      <c r="AX11" s="91">
        <f t="shared" ca="1" si="14"/>
        <v>0</v>
      </c>
      <c r="AY11" s="29">
        <f t="shared" ca="1" si="15"/>
        <v>0</v>
      </c>
      <c r="AZ11" s="29">
        <f t="shared" ca="1" si="16"/>
        <v>0</v>
      </c>
      <c r="BA11" s="29">
        <f t="shared" ca="1" si="17"/>
        <v>0</v>
      </c>
      <c r="BB11" s="29">
        <f t="shared" ca="1" si="18"/>
        <v>0</v>
      </c>
      <c r="BC11" s="87" t="str">
        <f t="shared" ca="1" si="19"/>
        <v/>
      </c>
      <c r="BD11" s="32" t="str">
        <f t="shared" ca="1" si="20"/>
        <v/>
      </c>
      <c r="BE11" s="32" t="str">
        <f t="shared" ca="1" si="21"/>
        <v/>
      </c>
      <c r="BF11" s="32" t="str">
        <f t="shared" ca="1" si="22"/>
        <v/>
      </c>
      <c r="BG11" s="32" t="str">
        <f t="shared" ca="1" si="23"/>
        <v/>
      </c>
      <c r="BH11" s="89" t="str">
        <f t="shared" ca="1" si="24"/>
        <v/>
      </c>
      <c r="BI11" s="32" t="str">
        <f t="shared" ca="1" si="25"/>
        <v/>
      </c>
      <c r="BJ11" s="32" t="str">
        <f t="shared" ca="1" si="26"/>
        <v/>
      </c>
      <c r="BK11" s="32" t="str">
        <f t="shared" ca="1" si="27"/>
        <v/>
      </c>
      <c r="BL11" s="32" t="str">
        <f t="shared" ca="1" si="28"/>
        <v/>
      </c>
      <c r="BM11" s="91" t="str">
        <f t="shared" ca="1" si="29"/>
        <v/>
      </c>
      <c r="BN11" s="29" t="str">
        <f t="shared" ca="1" si="30"/>
        <v/>
      </c>
      <c r="BO11" s="29" t="str">
        <f t="shared" ca="1" si="31"/>
        <v/>
      </c>
      <c r="BP11" s="29" t="str">
        <f t="shared" ca="1" si="32"/>
        <v/>
      </c>
      <c r="BQ11" s="29" t="str">
        <f t="shared" ca="1" si="33"/>
        <v/>
      </c>
      <c r="BR11" s="177" t="str">
        <f t="shared" si="4"/>
        <v/>
      </c>
      <c r="BS11" s="93" t="str">
        <f t="shared" ca="1" si="34"/>
        <v/>
      </c>
      <c r="BT11" s="125" t="str">
        <f t="shared" ca="1" si="35"/>
        <v/>
      </c>
      <c r="BU11" s="126" t="str">
        <f t="shared" ca="1" si="36"/>
        <v/>
      </c>
      <c r="BV11" s="126" t="str">
        <f t="shared" ca="1" si="37"/>
        <v/>
      </c>
      <c r="BW11" s="126" t="str">
        <f t="shared" ca="1" si="38"/>
        <v/>
      </c>
      <c r="BX11" s="126" t="str">
        <f t="shared" ca="1" si="39"/>
        <v/>
      </c>
      <c r="BY11" s="127" t="str">
        <f t="shared" ca="1" si="40"/>
        <v/>
      </c>
      <c r="CA11" s="30" t="str">
        <f t="shared" ca="1" si="41"/>
        <v/>
      </c>
    </row>
    <row r="12" spans="1:105" s="29" customFormat="1" ht="14.1" customHeight="1" x14ac:dyDescent="0.3">
      <c r="A12" s="82" t="str">
        <f t="shared" ca="1" si="6"/>
        <v/>
      </c>
      <c r="B12" s="128"/>
      <c r="C12" s="128"/>
      <c r="D12" s="128"/>
      <c r="E12" s="29" t="s">
        <v>345</v>
      </c>
      <c r="L12" s="129">
        <v>707</v>
      </c>
      <c r="M12" s="139">
        <f t="shared" si="7"/>
        <v>0</v>
      </c>
      <c r="N12" s="130"/>
      <c r="O12" s="130"/>
      <c r="P12" s="130"/>
      <c r="Q12" s="130"/>
      <c r="R12" s="130"/>
      <c r="AB12" s="29">
        <v>12</v>
      </c>
      <c r="AC12" s="171"/>
      <c r="AD12" s="193"/>
      <c r="AE12" s="175"/>
      <c r="AF12" s="176"/>
      <c r="AG12" s="176"/>
      <c r="AH12" s="176"/>
      <c r="AI12" s="176"/>
      <c r="AJ12" s="97"/>
      <c r="AO12" s="97"/>
      <c r="AQ12" s="97">
        <f t="shared" si="8"/>
        <v>3</v>
      </c>
      <c r="AR12" s="29" t="str">
        <f>IF($AQ13&gt;$AQ12, IFERROR(MATCH($AQ12, $AQ13:$AQ$140, 0)-1, ROW($AR$140)-ROW()), "")</f>
        <v/>
      </c>
      <c r="AS12" s="97">
        <f t="shared" ca="1" si="9"/>
        <v>0</v>
      </c>
      <c r="AT12" s="29">
        <f t="shared" ca="1" si="10"/>
        <v>0</v>
      </c>
      <c r="AU12" s="29">
        <f t="shared" ca="1" si="11"/>
        <v>0</v>
      </c>
      <c r="AV12" s="29">
        <f t="shared" ca="1" si="12"/>
        <v>0</v>
      </c>
      <c r="AW12" s="29">
        <f t="shared" ca="1" si="13"/>
        <v>0</v>
      </c>
      <c r="AX12" s="91">
        <f t="shared" ca="1" si="14"/>
        <v>0</v>
      </c>
      <c r="AY12" s="29">
        <f t="shared" ca="1" si="15"/>
        <v>0</v>
      </c>
      <c r="AZ12" s="29">
        <f t="shared" ca="1" si="16"/>
        <v>0</v>
      </c>
      <c r="BA12" s="29">
        <f t="shared" ca="1" si="17"/>
        <v>0</v>
      </c>
      <c r="BB12" s="29">
        <f t="shared" ca="1" si="18"/>
        <v>0</v>
      </c>
      <c r="BC12" s="87" t="str">
        <f t="shared" ca="1" si="19"/>
        <v/>
      </c>
      <c r="BD12" s="32" t="str">
        <f t="shared" ca="1" si="20"/>
        <v/>
      </c>
      <c r="BE12" s="32" t="str">
        <f t="shared" ca="1" si="21"/>
        <v/>
      </c>
      <c r="BF12" s="32" t="str">
        <f t="shared" ca="1" si="22"/>
        <v/>
      </c>
      <c r="BG12" s="32" t="str">
        <f t="shared" ca="1" si="23"/>
        <v/>
      </c>
      <c r="BH12" s="89" t="str">
        <f t="shared" ca="1" si="24"/>
        <v/>
      </c>
      <c r="BI12" s="32" t="str">
        <f t="shared" ca="1" si="25"/>
        <v/>
      </c>
      <c r="BJ12" s="32" t="str">
        <f t="shared" ca="1" si="26"/>
        <v/>
      </c>
      <c r="BK12" s="32" t="str">
        <f t="shared" ca="1" si="27"/>
        <v/>
      </c>
      <c r="BL12" s="32" t="str">
        <f t="shared" ca="1" si="28"/>
        <v/>
      </c>
      <c r="BM12" s="91" t="str">
        <f t="shared" ca="1" si="29"/>
        <v/>
      </c>
      <c r="BN12" s="29" t="str">
        <f t="shared" ca="1" si="30"/>
        <v/>
      </c>
      <c r="BO12" s="29" t="str">
        <f t="shared" ca="1" si="31"/>
        <v/>
      </c>
      <c r="BP12" s="29" t="str">
        <f t="shared" ca="1" si="32"/>
        <v/>
      </c>
      <c r="BQ12" s="29" t="str">
        <f t="shared" ca="1" si="33"/>
        <v/>
      </c>
      <c r="BR12" s="177" t="str">
        <f t="shared" si="4"/>
        <v/>
      </c>
      <c r="BS12" s="93" t="str">
        <f t="shared" ca="1" si="34"/>
        <v/>
      </c>
      <c r="BT12" s="125" t="str">
        <f t="shared" ca="1" si="35"/>
        <v/>
      </c>
      <c r="BU12" s="126" t="str">
        <f t="shared" ca="1" si="36"/>
        <v/>
      </c>
      <c r="BV12" s="126" t="str">
        <f t="shared" ca="1" si="37"/>
        <v/>
      </c>
      <c r="BW12" s="126" t="str">
        <f t="shared" ca="1" si="38"/>
        <v/>
      </c>
      <c r="BX12" s="126" t="str">
        <f t="shared" ca="1" si="39"/>
        <v/>
      </c>
      <c r="BY12" s="127" t="str">
        <f t="shared" ca="1" si="40"/>
        <v/>
      </c>
      <c r="CA12" s="30" t="str">
        <f t="shared" ca="1" si="41"/>
        <v/>
      </c>
    </row>
    <row r="13" spans="1:105" s="29" customFormat="1" ht="14.1" customHeight="1" x14ac:dyDescent="0.3">
      <c r="A13" s="82" t="str">
        <f t="shared" ca="1" si="6"/>
        <v/>
      </c>
      <c r="B13" s="128"/>
      <c r="C13" s="128" t="s">
        <v>38</v>
      </c>
      <c r="D13" s="128" t="s">
        <v>38</v>
      </c>
      <c r="E13" s="128" t="s">
        <v>103</v>
      </c>
      <c r="F13" s="128"/>
      <c r="G13" s="128"/>
      <c r="H13" s="128"/>
      <c r="I13" s="128"/>
      <c r="J13" s="128"/>
      <c r="L13" s="129">
        <v>708</v>
      </c>
      <c r="M13" s="139">
        <f t="shared" si="7"/>
        <v>0</v>
      </c>
      <c r="N13" s="130"/>
      <c r="O13" s="130"/>
      <c r="P13" s="130"/>
      <c r="Q13" s="130"/>
      <c r="R13" s="130"/>
      <c r="AB13" s="29">
        <v>13</v>
      </c>
      <c r="AC13" s="171"/>
      <c r="AD13" s="193">
        <v>1</v>
      </c>
      <c r="AE13" s="175"/>
      <c r="AF13" s="176"/>
      <c r="AG13" s="176"/>
      <c r="AH13" s="176"/>
      <c r="AI13" s="176"/>
      <c r="AJ13" s="97"/>
      <c r="AO13" s="97"/>
      <c r="AQ13" s="97">
        <f t="shared" si="8"/>
        <v>3</v>
      </c>
      <c r="AR13" s="29" t="str">
        <f>IF($AQ14&gt;$AQ13, IFERROR(MATCH($AQ13, $AQ14:$AQ$140, 0)-1, ROW($AR$140)-ROW()), "")</f>
        <v/>
      </c>
      <c r="AS13" s="97">
        <f t="shared" ca="1" si="9"/>
        <v>0</v>
      </c>
      <c r="AT13" s="29">
        <f t="shared" ca="1" si="10"/>
        <v>0</v>
      </c>
      <c r="AU13" s="29">
        <f t="shared" ca="1" si="11"/>
        <v>0</v>
      </c>
      <c r="AV13" s="29">
        <f t="shared" ca="1" si="12"/>
        <v>0</v>
      </c>
      <c r="AW13" s="29">
        <f t="shared" ca="1" si="13"/>
        <v>0</v>
      </c>
      <c r="AX13" s="91">
        <f t="shared" ca="1" si="14"/>
        <v>0</v>
      </c>
      <c r="AY13" s="29">
        <f t="shared" ca="1" si="15"/>
        <v>0</v>
      </c>
      <c r="AZ13" s="29">
        <f t="shared" ca="1" si="16"/>
        <v>0</v>
      </c>
      <c r="BA13" s="29">
        <f t="shared" ca="1" si="17"/>
        <v>0</v>
      </c>
      <c r="BB13" s="29">
        <f t="shared" ca="1" si="18"/>
        <v>0</v>
      </c>
      <c r="BC13" s="87" t="str">
        <f t="shared" ca="1" si="19"/>
        <v/>
      </c>
      <c r="BD13" s="32" t="str">
        <f t="shared" ca="1" si="20"/>
        <v/>
      </c>
      <c r="BE13" s="32" t="str">
        <f t="shared" ca="1" si="21"/>
        <v/>
      </c>
      <c r="BF13" s="32" t="str">
        <f t="shared" ca="1" si="22"/>
        <v/>
      </c>
      <c r="BG13" s="32" t="str">
        <f t="shared" ca="1" si="23"/>
        <v/>
      </c>
      <c r="BH13" s="89" t="str">
        <f t="shared" ca="1" si="24"/>
        <v/>
      </c>
      <c r="BI13" s="32" t="str">
        <f t="shared" ca="1" si="25"/>
        <v/>
      </c>
      <c r="BJ13" s="32" t="str">
        <f t="shared" ca="1" si="26"/>
        <v/>
      </c>
      <c r="BK13" s="32" t="str">
        <f t="shared" ca="1" si="27"/>
        <v/>
      </c>
      <c r="BL13" s="32" t="str">
        <f t="shared" ca="1" si="28"/>
        <v/>
      </c>
      <c r="BM13" s="91" t="str">
        <f t="shared" ca="1" si="29"/>
        <v/>
      </c>
      <c r="BN13" s="29" t="str">
        <f t="shared" ca="1" si="30"/>
        <v/>
      </c>
      <c r="BO13" s="29" t="str">
        <f t="shared" ca="1" si="31"/>
        <v/>
      </c>
      <c r="BP13" s="29" t="str">
        <f t="shared" ca="1" si="32"/>
        <v/>
      </c>
      <c r="BQ13" s="29" t="str">
        <f t="shared" ca="1" si="33"/>
        <v/>
      </c>
      <c r="BR13" s="177" t="str">
        <f t="shared" si="4"/>
        <v/>
      </c>
      <c r="BS13" s="93" t="str">
        <f t="shared" ca="1" si="34"/>
        <v/>
      </c>
      <c r="BT13" s="125" t="str">
        <f t="shared" ca="1" si="35"/>
        <v/>
      </c>
      <c r="BU13" s="126" t="str">
        <f t="shared" ca="1" si="36"/>
        <v/>
      </c>
      <c r="BV13" s="126" t="str">
        <f t="shared" ca="1" si="37"/>
        <v/>
      </c>
      <c r="BW13" s="126" t="str">
        <f t="shared" ca="1" si="38"/>
        <v/>
      </c>
      <c r="BX13" s="126" t="str">
        <f t="shared" ca="1" si="39"/>
        <v/>
      </c>
      <c r="BY13" s="127" t="str">
        <f t="shared" ca="1" si="40"/>
        <v/>
      </c>
      <c r="CA13" s="30" t="str">
        <f t="shared" ca="1" si="41"/>
        <v/>
      </c>
    </row>
    <row r="14" spans="1:105" s="29" customFormat="1" ht="14.1" customHeight="1" x14ac:dyDescent="0.3">
      <c r="A14" s="82" t="str">
        <f t="shared" ca="1" si="6"/>
        <v/>
      </c>
      <c r="B14" s="128"/>
      <c r="C14" s="128" t="s">
        <v>38</v>
      </c>
      <c r="D14" s="128" t="s">
        <v>28</v>
      </c>
      <c r="E14" s="128"/>
      <c r="F14" s="128"/>
      <c r="G14" s="128"/>
      <c r="H14" s="128"/>
      <c r="I14" s="128"/>
      <c r="J14" s="128"/>
      <c r="L14" s="129">
        <v>71</v>
      </c>
      <c r="M14" s="139">
        <f t="shared" si="7"/>
        <v>0</v>
      </c>
      <c r="N14" s="130"/>
      <c r="O14" s="130"/>
      <c r="P14" s="130"/>
      <c r="Q14" s="130"/>
      <c r="R14" s="130"/>
      <c r="AB14" s="29">
        <v>14</v>
      </c>
      <c r="AC14" s="171">
        <v>1</v>
      </c>
      <c r="AD14" s="193"/>
      <c r="AE14" s="175"/>
      <c r="AF14" s="176"/>
      <c r="AG14" s="176"/>
      <c r="AH14" s="176"/>
      <c r="AI14" s="176"/>
      <c r="AJ14" s="97"/>
      <c r="AO14" s="97"/>
      <c r="AQ14" s="97">
        <f t="shared" si="8"/>
        <v>2</v>
      </c>
      <c r="AR14" s="29" t="str">
        <f>IF($AQ15&gt;$AQ14, IFERROR(MATCH($AQ14, $AQ15:$AQ$140, 0)-1, ROW($AR$140)-ROW()), "")</f>
        <v/>
      </c>
      <c r="AS14" s="97">
        <f t="shared" ca="1" si="9"/>
        <v>0</v>
      </c>
      <c r="AT14" s="29">
        <f t="shared" ca="1" si="10"/>
        <v>0</v>
      </c>
      <c r="AU14" s="29">
        <f t="shared" ca="1" si="11"/>
        <v>0</v>
      </c>
      <c r="AV14" s="29">
        <f t="shared" ca="1" si="12"/>
        <v>0</v>
      </c>
      <c r="AW14" s="29">
        <f t="shared" ca="1" si="13"/>
        <v>0</v>
      </c>
      <c r="AX14" s="91">
        <f t="shared" ca="1" si="14"/>
        <v>0</v>
      </c>
      <c r="AY14" s="29">
        <f t="shared" ca="1" si="15"/>
        <v>0</v>
      </c>
      <c r="AZ14" s="29">
        <f t="shared" ca="1" si="16"/>
        <v>0</v>
      </c>
      <c r="BA14" s="29">
        <f t="shared" ca="1" si="17"/>
        <v>0</v>
      </c>
      <c r="BB14" s="29">
        <f t="shared" ca="1" si="18"/>
        <v>0</v>
      </c>
      <c r="BC14" s="87" t="str">
        <f t="shared" ca="1" si="19"/>
        <v/>
      </c>
      <c r="BD14" s="32" t="str">
        <f t="shared" ca="1" si="20"/>
        <v/>
      </c>
      <c r="BE14" s="32" t="str">
        <f t="shared" ca="1" si="21"/>
        <v/>
      </c>
      <c r="BF14" s="32" t="str">
        <f t="shared" ca="1" si="22"/>
        <v/>
      </c>
      <c r="BG14" s="32" t="str">
        <f t="shared" ca="1" si="23"/>
        <v/>
      </c>
      <c r="BH14" s="89" t="str">
        <f t="shared" ca="1" si="24"/>
        <v/>
      </c>
      <c r="BI14" s="32" t="str">
        <f t="shared" ca="1" si="25"/>
        <v/>
      </c>
      <c r="BJ14" s="32" t="str">
        <f t="shared" ca="1" si="26"/>
        <v/>
      </c>
      <c r="BK14" s="32" t="str">
        <f t="shared" ca="1" si="27"/>
        <v/>
      </c>
      <c r="BL14" s="32" t="str">
        <f t="shared" ca="1" si="28"/>
        <v/>
      </c>
      <c r="BM14" s="91" t="str">
        <f t="shared" ca="1" si="29"/>
        <v/>
      </c>
      <c r="BN14" s="29" t="str">
        <f t="shared" ca="1" si="30"/>
        <v/>
      </c>
      <c r="BO14" s="29" t="str">
        <f t="shared" ca="1" si="31"/>
        <v/>
      </c>
      <c r="BP14" s="29" t="str">
        <f t="shared" ca="1" si="32"/>
        <v/>
      </c>
      <c r="BQ14" s="29" t="str">
        <f t="shared" ca="1" si="33"/>
        <v/>
      </c>
      <c r="BR14" s="177" t="str">
        <f t="shared" si="4"/>
        <v/>
      </c>
      <c r="BS14" s="93" t="str">
        <f t="shared" ca="1" si="34"/>
        <v/>
      </c>
      <c r="BT14" s="125" t="str">
        <f t="shared" ca="1" si="35"/>
        <v/>
      </c>
      <c r="BU14" s="126" t="str">
        <f t="shared" ca="1" si="36"/>
        <v/>
      </c>
      <c r="BV14" s="126" t="str">
        <f t="shared" ca="1" si="37"/>
        <v/>
      </c>
      <c r="BW14" s="126" t="str">
        <f t="shared" ca="1" si="38"/>
        <v/>
      </c>
      <c r="BX14" s="126" t="str">
        <f t="shared" ca="1" si="39"/>
        <v/>
      </c>
      <c r="BY14" s="127" t="str">
        <f t="shared" ca="1" si="40"/>
        <v/>
      </c>
      <c r="CA14" s="30" t="str">
        <f t="shared" ca="1" si="41"/>
        <v/>
      </c>
    </row>
    <row r="15" spans="1:105" s="29" customFormat="1" ht="14.1" customHeight="1" x14ac:dyDescent="0.3">
      <c r="A15" s="82" t="str">
        <f t="shared" ca="1" si="6"/>
        <v/>
      </c>
      <c r="B15" s="128"/>
      <c r="C15" s="128" t="s">
        <v>38</v>
      </c>
      <c r="D15" s="128" t="s">
        <v>6</v>
      </c>
      <c r="E15" s="128"/>
      <c r="F15" s="128"/>
      <c r="G15" s="128"/>
      <c r="H15" s="128"/>
      <c r="I15" s="128"/>
      <c r="J15" s="128"/>
      <c r="L15" s="129">
        <v>72</v>
      </c>
      <c r="M15" s="139">
        <f t="shared" si="7"/>
        <v>0</v>
      </c>
      <c r="N15" s="130"/>
      <c r="O15" s="130"/>
      <c r="P15" s="130"/>
      <c r="Q15" s="130"/>
      <c r="R15" s="130"/>
      <c r="AB15" s="29">
        <v>15</v>
      </c>
      <c r="AC15" s="171"/>
      <c r="AD15" s="193"/>
      <c r="AE15" s="175"/>
      <c r="AF15" s="176"/>
      <c r="AG15" s="176"/>
      <c r="AH15" s="176"/>
      <c r="AI15" s="176"/>
      <c r="AJ15" s="97"/>
      <c r="AO15" s="97"/>
      <c r="AQ15" s="97">
        <f t="shared" si="8"/>
        <v>2</v>
      </c>
      <c r="AR15" s="29" t="str">
        <f>IF($AQ16&gt;$AQ15, IFERROR(MATCH($AQ15, $AQ16:$AQ$140, 0)-1, ROW($AR$140)-ROW()), "")</f>
        <v/>
      </c>
      <c r="AS15" s="97">
        <f t="shared" ca="1" si="9"/>
        <v>0</v>
      </c>
      <c r="AT15" s="29">
        <f t="shared" ca="1" si="10"/>
        <v>0</v>
      </c>
      <c r="AU15" s="29">
        <f t="shared" ca="1" si="11"/>
        <v>0</v>
      </c>
      <c r="AV15" s="29">
        <f t="shared" ca="1" si="12"/>
        <v>0</v>
      </c>
      <c r="AW15" s="29">
        <f t="shared" ca="1" si="13"/>
        <v>0</v>
      </c>
      <c r="AX15" s="91">
        <f t="shared" ca="1" si="14"/>
        <v>0</v>
      </c>
      <c r="AY15" s="29">
        <f t="shared" ca="1" si="15"/>
        <v>0</v>
      </c>
      <c r="AZ15" s="29">
        <f t="shared" ca="1" si="16"/>
        <v>0</v>
      </c>
      <c r="BA15" s="29">
        <f t="shared" ca="1" si="17"/>
        <v>0</v>
      </c>
      <c r="BB15" s="29">
        <f t="shared" ca="1" si="18"/>
        <v>0</v>
      </c>
      <c r="BC15" s="87" t="str">
        <f t="shared" ca="1" si="19"/>
        <v/>
      </c>
      <c r="BD15" s="32" t="str">
        <f t="shared" ca="1" si="20"/>
        <v/>
      </c>
      <c r="BE15" s="32" t="str">
        <f t="shared" ca="1" si="21"/>
        <v/>
      </c>
      <c r="BF15" s="32" t="str">
        <f t="shared" ca="1" si="22"/>
        <v/>
      </c>
      <c r="BG15" s="32" t="str">
        <f t="shared" ca="1" si="23"/>
        <v/>
      </c>
      <c r="BH15" s="89" t="str">
        <f t="shared" ca="1" si="24"/>
        <v/>
      </c>
      <c r="BI15" s="32" t="str">
        <f t="shared" ca="1" si="25"/>
        <v/>
      </c>
      <c r="BJ15" s="32" t="str">
        <f t="shared" ca="1" si="26"/>
        <v/>
      </c>
      <c r="BK15" s="32" t="str">
        <f t="shared" ca="1" si="27"/>
        <v/>
      </c>
      <c r="BL15" s="32" t="str">
        <f t="shared" ca="1" si="28"/>
        <v/>
      </c>
      <c r="BM15" s="91" t="str">
        <f t="shared" ca="1" si="29"/>
        <v/>
      </c>
      <c r="BN15" s="29" t="str">
        <f t="shared" ca="1" si="30"/>
        <v/>
      </c>
      <c r="BO15" s="29" t="str">
        <f t="shared" ca="1" si="31"/>
        <v/>
      </c>
      <c r="BP15" s="29" t="str">
        <f t="shared" ca="1" si="32"/>
        <v/>
      </c>
      <c r="BQ15" s="29" t="str">
        <f t="shared" ca="1" si="33"/>
        <v/>
      </c>
      <c r="BR15" s="177" t="str">
        <f t="shared" si="4"/>
        <v/>
      </c>
      <c r="BS15" s="93" t="str">
        <f t="shared" ca="1" si="34"/>
        <v/>
      </c>
      <c r="BT15" s="125" t="str">
        <f t="shared" ca="1" si="35"/>
        <v/>
      </c>
      <c r="BU15" s="126" t="str">
        <f t="shared" ca="1" si="36"/>
        <v/>
      </c>
      <c r="BV15" s="126" t="str">
        <f t="shared" ca="1" si="37"/>
        <v/>
      </c>
      <c r="BW15" s="126" t="str">
        <f t="shared" ca="1" si="38"/>
        <v/>
      </c>
      <c r="BX15" s="126" t="str">
        <f t="shared" ca="1" si="39"/>
        <v/>
      </c>
      <c r="BY15" s="127" t="str">
        <f t="shared" ca="1" si="40"/>
        <v/>
      </c>
      <c r="CA15" s="30" t="str">
        <f t="shared" ca="1" si="41"/>
        <v/>
      </c>
    </row>
    <row r="16" spans="1:105" s="29" customFormat="1" ht="14.1" customHeight="1" x14ac:dyDescent="0.3">
      <c r="A16" s="82" t="str">
        <f t="shared" ca="1" si="6"/>
        <v/>
      </c>
      <c r="B16" s="128"/>
      <c r="C16" s="128" t="s">
        <v>38</v>
      </c>
      <c r="D16" s="128" t="s">
        <v>29</v>
      </c>
      <c r="E16" s="128"/>
      <c r="F16" s="128"/>
      <c r="G16" s="128"/>
      <c r="H16" s="128"/>
      <c r="I16" s="128"/>
      <c r="J16" s="128"/>
      <c r="L16" s="129">
        <v>73</v>
      </c>
      <c r="M16" s="139">
        <f t="shared" si="7"/>
        <v>0</v>
      </c>
      <c r="N16" s="130">
        <f>SUM(N17,N18,N19,N20,N56,N61,N62)</f>
        <v>0</v>
      </c>
      <c r="O16" s="130">
        <f>SUM(O17,O18,O19,O20,O56,O61,O62)</f>
        <v>0</v>
      </c>
      <c r="P16" s="130">
        <f>SUM(P17,P18,P19,P20,P56,P61,P62)</f>
        <v>0</v>
      </c>
      <c r="Q16" s="130"/>
      <c r="R16" s="130"/>
      <c r="AB16" s="29">
        <v>16</v>
      </c>
      <c r="AC16" s="171"/>
      <c r="AD16" s="193"/>
      <c r="AE16" s="175"/>
      <c r="AF16" s="176"/>
      <c r="AG16" s="176"/>
      <c r="AH16" s="176"/>
      <c r="AI16" s="176"/>
      <c r="AJ16" s="97"/>
      <c r="AO16" s="97"/>
      <c r="AQ16" s="97">
        <f t="shared" si="8"/>
        <v>2</v>
      </c>
      <c r="AR16" s="29">
        <f>IF($AQ17&gt;$AQ16, IFERROR(MATCH($AQ16, $AQ17:$AQ$140, 0)-1, ROW($AR$140)-ROW()), "")</f>
        <v>46</v>
      </c>
      <c r="AS16" s="97">
        <f t="shared" ca="1" si="9"/>
        <v>0</v>
      </c>
      <c r="AT16" s="29">
        <f t="shared" ca="1" si="10"/>
        <v>0</v>
      </c>
      <c r="AU16" s="29">
        <f t="shared" ca="1" si="11"/>
        <v>0</v>
      </c>
      <c r="AV16" s="29">
        <f t="shared" ca="1" si="12"/>
        <v>0</v>
      </c>
      <c r="AW16" s="29">
        <f t="shared" ca="1" si="13"/>
        <v>0</v>
      </c>
      <c r="AX16" s="91">
        <f t="shared" ca="1" si="14"/>
        <v>0</v>
      </c>
      <c r="AY16" s="29">
        <f t="shared" ca="1" si="15"/>
        <v>0</v>
      </c>
      <c r="AZ16" s="29">
        <f t="shared" ca="1" si="16"/>
        <v>0</v>
      </c>
      <c r="BA16" s="29">
        <f t="shared" ca="1" si="17"/>
        <v>0</v>
      </c>
      <c r="BB16" s="29">
        <f t="shared" ca="1" si="18"/>
        <v>0</v>
      </c>
      <c r="BC16" s="87" t="str">
        <f t="shared" ca="1" si="19"/>
        <v/>
      </c>
      <c r="BD16" s="32" t="str">
        <f t="shared" ca="1" si="20"/>
        <v/>
      </c>
      <c r="BE16" s="32" t="str">
        <f t="shared" ca="1" si="21"/>
        <v/>
      </c>
      <c r="BF16" s="32" t="str">
        <f t="shared" ca="1" si="22"/>
        <v/>
      </c>
      <c r="BG16" s="32" t="str">
        <f t="shared" ca="1" si="23"/>
        <v/>
      </c>
      <c r="BH16" s="89" t="str">
        <f t="shared" ca="1" si="24"/>
        <v/>
      </c>
      <c r="BI16" s="32" t="str">
        <f t="shared" ca="1" si="25"/>
        <v/>
      </c>
      <c r="BJ16" s="32" t="str">
        <f t="shared" ca="1" si="26"/>
        <v/>
      </c>
      <c r="BK16" s="32" t="str">
        <f t="shared" ca="1" si="27"/>
        <v/>
      </c>
      <c r="BL16" s="32" t="str">
        <f t="shared" ca="1" si="28"/>
        <v/>
      </c>
      <c r="BM16" s="91" t="str">
        <f t="shared" ca="1" si="29"/>
        <v/>
      </c>
      <c r="BN16" s="29" t="str">
        <f t="shared" ca="1" si="30"/>
        <v/>
      </c>
      <c r="BO16" s="29" t="str">
        <f t="shared" ca="1" si="31"/>
        <v/>
      </c>
      <c r="BP16" s="29" t="str">
        <f t="shared" ca="1" si="32"/>
        <v/>
      </c>
      <c r="BQ16" s="29" t="str">
        <f t="shared" ca="1" si="33"/>
        <v/>
      </c>
      <c r="BR16" s="177" t="str">
        <f t="shared" si="4"/>
        <v/>
      </c>
      <c r="BS16" s="93" t="str">
        <f t="shared" ca="1" si="34"/>
        <v/>
      </c>
      <c r="BT16" s="125" t="str">
        <f t="shared" ca="1" si="35"/>
        <v/>
      </c>
      <c r="BU16" s="126" t="str">
        <f t="shared" ca="1" si="36"/>
        <v/>
      </c>
      <c r="BV16" s="126" t="str">
        <f t="shared" ca="1" si="37"/>
        <v/>
      </c>
      <c r="BW16" s="126" t="str">
        <f t="shared" ca="1" si="38"/>
        <v/>
      </c>
      <c r="BX16" s="126" t="str">
        <f t="shared" ca="1" si="39"/>
        <v/>
      </c>
      <c r="BY16" s="127" t="str">
        <f t="shared" ca="1" si="40"/>
        <v/>
      </c>
      <c r="CA16" s="30" t="str">
        <f t="shared" ca="1" si="41"/>
        <v/>
      </c>
    </row>
    <row r="17" spans="1:79" s="29" customFormat="1" ht="14.1" customHeight="1" x14ac:dyDescent="0.3">
      <c r="A17" s="82" t="str">
        <f t="shared" ca="1" si="6"/>
        <v/>
      </c>
      <c r="B17" s="128"/>
      <c r="C17" s="128" t="s">
        <v>38</v>
      </c>
      <c r="D17" s="128" t="s">
        <v>38</v>
      </c>
      <c r="E17" s="128" t="s">
        <v>104</v>
      </c>
      <c r="F17" s="128"/>
      <c r="G17" s="128"/>
      <c r="H17" s="128"/>
      <c r="I17" s="128"/>
      <c r="J17" s="128"/>
      <c r="L17" s="129">
        <v>730</v>
      </c>
      <c r="M17" s="139">
        <f t="shared" si="7"/>
        <v>0</v>
      </c>
      <c r="N17" s="130"/>
      <c r="O17" s="130"/>
      <c r="P17" s="130"/>
      <c r="Q17" s="130"/>
      <c r="R17" s="130"/>
      <c r="AB17" s="29">
        <v>17</v>
      </c>
      <c r="AC17" s="171"/>
      <c r="AD17" s="193"/>
      <c r="AE17" s="175"/>
      <c r="AF17" s="176"/>
      <c r="AG17" s="176"/>
      <c r="AH17" s="176"/>
      <c r="AI17" s="176"/>
      <c r="AJ17" s="97"/>
      <c r="AO17" s="97"/>
      <c r="AQ17" s="97">
        <f t="shared" si="8"/>
        <v>3</v>
      </c>
      <c r="AR17" s="29" t="str">
        <f>IF($AQ18&gt;$AQ17, IFERROR(MATCH($AQ17, $AQ18:$AQ$140, 0)-1, ROW($AR$140)-ROW()), "")</f>
        <v/>
      </c>
      <c r="AS17" s="97">
        <f t="shared" ca="1" si="9"/>
        <v>0</v>
      </c>
      <c r="AT17" s="29">
        <f t="shared" ca="1" si="10"/>
        <v>0</v>
      </c>
      <c r="AU17" s="29">
        <f t="shared" ca="1" si="11"/>
        <v>0</v>
      </c>
      <c r="AV17" s="29">
        <f t="shared" ca="1" si="12"/>
        <v>0</v>
      </c>
      <c r="AW17" s="29">
        <f t="shared" ca="1" si="13"/>
        <v>0</v>
      </c>
      <c r="AX17" s="91">
        <f t="shared" ca="1" si="14"/>
        <v>0</v>
      </c>
      <c r="AY17" s="29">
        <f t="shared" ca="1" si="15"/>
        <v>0</v>
      </c>
      <c r="AZ17" s="29">
        <f t="shared" ca="1" si="16"/>
        <v>0</v>
      </c>
      <c r="BA17" s="29">
        <f t="shared" ca="1" si="17"/>
        <v>0</v>
      </c>
      <c r="BB17" s="29">
        <f t="shared" ca="1" si="18"/>
        <v>0</v>
      </c>
      <c r="BC17" s="87" t="str">
        <f t="shared" ca="1" si="19"/>
        <v/>
      </c>
      <c r="BD17" s="32" t="str">
        <f t="shared" ca="1" si="20"/>
        <v/>
      </c>
      <c r="BE17" s="32" t="str">
        <f t="shared" ca="1" si="21"/>
        <v/>
      </c>
      <c r="BF17" s="32" t="str">
        <f t="shared" ca="1" si="22"/>
        <v/>
      </c>
      <c r="BG17" s="32" t="str">
        <f t="shared" ca="1" si="23"/>
        <v/>
      </c>
      <c r="BH17" s="89" t="str">
        <f t="shared" ca="1" si="24"/>
        <v/>
      </c>
      <c r="BI17" s="32" t="str">
        <f t="shared" ca="1" si="25"/>
        <v/>
      </c>
      <c r="BJ17" s="32" t="str">
        <f t="shared" ca="1" si="26"/>
        <v/>
      </c>
      <c r="BK17" s="32" t="str">
        <f t="shared" ca="1" si="27"/>
        <v/>
      </c>
      <c r="BL17" s="32" t="str">
        <f t="shared" ca="1" si="28"/>
        <v/>
      </c>
      <c r="BM17" s="91" t="str">
        <f t="shared" ca="1" si="29"/>
        <v/>
      </c>
      <c r="BN17" s="29" t="str">
        <f t="shared" ca="1" si="30"/>
        <v/>
      </c>
      <c r="BO17" s="29" t="str">
        <f t="shared" ca="1" si="31"/>
        <v/>
      </c>
      <c r="BP17" s="29" t="str">
        <f t="shared" ca="1" si="32"/>
        <v/>
      </c>
      <c r="BQ17" s="29" t="str">
        <f t="shared" ca="1" si="33"/>
        <v/>
      </c>
      <c r="BR17" s="177" t="str">
        <f t="shared" si="4"/>
        <v/>
      </c>
      <c r="BS17" s="93" t="str">
        <f t="shared" ca="1" si="34"/>
        <v/>
      </c>
      <c r="BT17" s="125" t="str">
        <f t="shared" ca="1" si="35"/>
        <v/>
      </c>
      <c r="BU17" s="126" t="str">
        <f t="shared" ca="1" si="36"/>
        <v/>
      </c>
      <c r="BV17" s="126" t="str">
        <f t="shared" ca="1" si="37"/>
        <v/>
      </c>
      <c r="BW17" s="126" t="str">
        <f t="shared" ca="1" si="38"/>
        <v/>
      </c>
      <c r="BX17" s="126" t="str">
        <f t="shared" ca="1" si="39"/>
        <v/>
      </c>
      <c r="BY17" s="127" t="str">
        <f t="shared" ca="1" si="40"/>
        <v/>
      </c>
      <c r="CA17" s="30" t="str">
        <f t="shared" ca="1" si="41"/>
        <v/>
      </c>
    </row>
    <row r="18" spans="1:79" s="29" customFormat="1" ht="14.1" customHeight="1" x14ac:dyDescent="0.3">
      <c r="A18" s="82" t="str">
        <f t="shared" ca="1" si="6"/>
        <v/>
      </c>
      <c r="B18" s="128"/>
      <c r="C18" s="128" t="s">
        <v>38</v>
      </c>
      <c r="D18" s="128" t="s">
        <v>38</v>
      </c>
      <c r="E18" s="29" t="s">
        <v>105</v>
      </c>
      <c r="L18" s="129">
        <v>731</v>
      </c>
      <c r="M18" s="139">
        <f t="shared" si="7"/>
        <v>0</v>
      </c>
      <c r="N18" s="130"/>
      <c r="O18" s="130"/>
      <c r="P18" s="130"/>
      <c r="Q18" s="130"/>
      <c r="R18" s="130"/>
      <c r="AB18" s="29">
        <v>18</v>
      </c>
      <c r="AC18" s="171"/>
      <c r="AD18" s="193"/>
      <c r="AE18" s="175"/>
      <c r="AF18" s="176"/>
      <c r="AG18" s="176"/>
      <c r="AH18" s="176"/>
      <c r="AI18" s="176"/>
      <c r="AJ18" s="97"/>
      <c r="AO18" s="97"/>
      <c r="AQ18" s="97">
        <f t="shared" si="8"/>
        <v>3</v>
      </c>
      <c r="AR18" s="29" t="str">
        <f>IF($AQ19&gt;$AQ18, IFERROR(MATCH($AQ18, $AQ19:$AQ$140, 0)-1, ROW($AR$140)-ROW()), "")</f>
        <v/>
      </c>
      <c r="AS18" s="97">
        <f t="shared" ca="1" si="9"/>
        <v>0</v>
      </c>
      <c r="AT18" s="29">
        <f t="shared" ca="1" si="10"/>
        <v>0</v>
      </c>
      <c r="AU18" s="29">
        <f t="shared" ca="1" si="11"/>
        <v>0</v>
      </c>
      <c r="AV18" s="29">
        <f t="shared" ca="1" si="12"/>
        <v>0</v>
      </c>
      <c r="AW18" s="29">
        <f t="shared" ca="1" si="13"/>
        <v>0</v>
      </c>
      <c r="AX18" s="91">
        <f t="shared" ca="1" si="14"/>
        <v>0</v>
      </c>
      <c r="AY18" s="29">
        <f t="shared" ca="1" si="15"/>
        <v>0</v>
      </c>
      <c r="AZ18" s="29">
        <f t="shared" ca="1" si="16"/>
        <v>0</v>
      </c>
      <c r="BA18" s="29">
        <f t="shared" ca="1" si="17"/>
        <v>0</v>
      </c>
      <c r="BB18" s="29">
        <f t="shared" ca="1" si="18"/>
        <v>0</v>
      </c>
      <c r="BC18" s="87" t="str">
        <f t="shared" ca="1" si="19"/>
        <v/>
      </c>
      <c r="BD18" s="32" t="str">
        <f t="shared" ca="1" si="20"/>
        <v/>
      </c>
      <c r="BE18" s="32" t="str">
        <f t="shared" ca="1" si="21"/>
        <v/>
      </c>
      <c r="BF18" s="32" t="str">
        <f t="shared" ca="1" si="22"/>
        <v/>
      </c>
      <c r="BG18" s="32" t="str">
        <f t="shared" ca="1" si="23"/>
        <v/>
      </c>
      <c r="BH18" s="89" t="str">
        <f t="shared" ca="1" si="24"/>
        <v/>
      </c>
      <c r="BI18" s="32" t="str">
        <f t="shared" ca="1" si="25"/>
        <v/>
      </c>
      <c r="BJ18" s="32" t="str">
        <f t="shared" ca="1" si="26"/>
        <v/>
      </c>
      <c r="BK18" s="32" t="str">
        <f t="shared" ca="1" si="27"/>
        <v/>
      </c>
      <c r="BL18" s="32" t="str">
        <f t="shared" ca="1" si="28"/>
        <v/>
      </c>
      <c r="BM18" s="91" t="str">
        <f t="shared" ca="1" si="29"/>
        <v/>
      </c>
      <c r="BN18" s="29" t="str">
        <f t="shared" ca="1" si="30"/>
        <v/>
      </c>
      <c r="BO18" s="29" t="str">
        <f t="shared" ca="1" si="31"/>
        <v/>
      </c>
      <c r="BP18" s="29" t="str">
        <f t="shared" ca="1" si="32"/>
        <v/>
      </c>
      <c r="BQ18" s="29" t="str">
        <f t="shared" ca="1" si="33"/>
        <v/>
      </c>
      <c r="BR18" s="177" t="str">
        <f t="shared" si="4"/>
        <v/>
      </c>
      <c r="BS18" s="93" t="str">
        <f t="shared" ca="1" si="34"/>
        <v/>
      </c>
      <c r="BT18" s="125" t="str">
        <f t="shared" ca="1" si="35"/>
        <v/>
      </c>
      <c r="BU18" s="126" t="str">
        <f t="shared" ca="1" si="36"/>
        <v/>
      </c>
      <c r="BV18" s="126" t="str">
        <f t="shared" ca="1" si="37"/>
        <v/>
      </c>
      <c r="BW18" s="126" t="str">
        <f t="shared" ca="1" si="38"/>
        <v/>
      </c>
      <c r="BX18" s="126" t="str">
        <f t="shared" ca="1" si="39"/>
        <v/>
      </c>
      <c r="BY18" s="127" t="str">
        <f t="shared" ca="1" si="40"/>
        <v/>
      </c>
      <c r="CA18" s="30" t="str">
        <f t="shared" ca="1" si="41"/>
        <v/>
      </c>
    </row>
    <row r="19" spans="1:79" s="29" customFormat="1" ht="14.1" customHeight="1" x14ac:dyDescent="0.3">
      <c r="A19" s="82" t="str">
        <f t="shared" ca="1" si="6"/>
        <v/>
      </c>
      <c r="B19" s="128"/>
      <c r="C19" s="128" t="s">
        <v>38</v>
      </c>
      <c r="D19" s="128" t="s">
        <v>38</v>
      </c>
      <c r="E19" s="128" t="s">
        <v>106</v>
      </c>
      <c r="F19" s="128"/>
      <c r="G19" s="128"/>
      <c r="H19" s="128"/>
      <c r="I19" s="128"/>
      <c r="J19" s="128"/>
      <c r="L19" s="129">
        <v>732</v>
      </c>
      <c r="M19" s="139">
        <f t="shared" si="7"/>
        <v>0</v>
      </c>
      <c r="N19" s="130"/>
      <c r="O19" s="130"/>
      <c r="P19" s="130"/>
      <c r="Q19" s="130"/>
      <c r="R19" s="130"/>
      <c r="AB19" s="29">
        <v>19</v>
      </c>
      <c r="AC19" s="171"/>
      <c r="AD19" s="193"/>
      <c r="AE19" s="175"/>
      <c r="AF19" s="176"/>
      <c r="AG19" s="176"/>
      <c r="AH19" s="176"/>
      <c r="AI19" s="176"/>
      <c r="AJ19" s="97"/>
      <c r="AO19" s="97"/>
      <c r="AQ19" s="97">
        <f t="shared" si="8"/>
        <v>3</v>
      </c>
      <c r="AR19" s="29" t="str">
        <f>IF($AQ20&gt;$AQ19, IFERROR(MATCH($AQ19, $AQ20:$AQ$140, 0)-1, ROW($AR$140)-ROW()), "")</f>
        <v/>
      </c>
      <c r="AS19" s="97">
        <f t="shared" ca="1" si="9"/>
        <v>0</v>
      </c>
      <c r="AT19" s="29">
        <f t="shared" ca="1" si="10"/>
        <v>0</v>
      </c>
      <c r="AU19" s="29">
        <f t="shared" ca="1" si="11"/>
        <v>0</v>
      </c>
      <c r="AV19" s="29">
        <f t="shared" ca="1" si="12"/>
        <v>0</v>
      </c>
      <c r="AW19" s="29">
        <f t="shared" ca="1" si="13"/>
        <v>0</v>
      </c>
      <c r="AX19" s="91">
        <f t="shared" ca="1" si="14"/>
        <v>0</v>
      </c>
      <c r="AY19" s="29">
        <f t="shared" ca="1" si="15"/>
        <v>0</v>
      </c>
      <c r="AZ19" s="29">
        <f t="shared" ca="1" si="16"/>
        <v>0</v>
      </c>
      <c r="BA19" s="29">
        <f t="shared" ca="1" si="17"/>
        <v>0</v>
      </c>
      <c r="BB19" s="29">
        <f t="shared" ca="1" si="18"/>
        <v>0</v>
      </c>
      <c r="BC19" s="87" t="str">
        <f t="shared" ca="1" si="19"/>
        <v/>
      </c>
      <c r="BD19" s="32" t="str">
        <f t="shared" ca="1" si="20"/>
        <v/>
      </c>
      <c r="BE19" s="32" t="str">
        <f t="shared" ca="1" si="21"/>
        <v/>
      </c>
      <c r="BF19" s="32" t="str">
        <f t="shared" ca="1" si="22"/>
        <v/>
      </c>
      <c r="BG19" s="32" t="str">
        <f t="shared" ca="1" si="23"/>
        <v/>
      </c>
      <c r="BH19" s="89" t="str">
        <f t="shared" ca="1" si="24"/>
        <v/>
      </c>
      <c r="BI19" s="32" t="str">
        <f t="shared" ca="1" si="25"/>
        <v/>
      </c>
      <c r="BJ19" s="32" t="str">
        <f t="shared" ca="1" si="26"/>
        <v/>
      </c>
      <c r="BK19" s="32" t="str">
        <f t="shared" ca="1" si="27"/>
        <v/>
      </c>
      <c r="BL19" s="32" t="str">
        <f t="shared" ca="1" si="28"/>
        <v/>
      </c>
      <c r="BM19" s="91" t="str">
        <f t="shared" ca="1" si="29"/>
        <v/>
      </c>
      <c r="BN19" s="29" t="str">
        <f t="shared" ca="1" si="30"/>
        <v/>
      </c>
      <c r="BO19" s="29" t="str">
        <f t="shared" ca="1" si="31"/>
        <v/>
      </c>
      <c r="BP19" s="29" t="str">
        <f t="shared" ca="1" si="32"/>
        <v/>
      </c>
      <c r="BQ19" s="29" t="str">
        <f t="shared" ca="1" si="33"/>
        <v/>
      </c>
      <c r="BR19" s="177" t="str">
        <f t="shared" si="4"/>
        <v/>
      </c>
      <c r="BS19" s="93" t="str">
        <f t="shared" ca="1" si="34"/>
        <v/>
      </c>
      <c r="BT19" s="125" t="str">
        <f t="shared" ca="1" si="35"/>
        <v/>
      </c>
      <c r="BU19" s="126" t="str">
        <f t="shared" ca="1" si="36"/>
        <v/>
      </c>
      <c r="BV19" s="126" t="str">
        <f t="shared" ca="1" si="37"/>
        <v/>
      </c>
      <c r="BW19" s="126" t="str">
        <f t="shared" ca="1" si="38"/>
        <v/>
      </c>
      <c r="BX19" s="126" t="str">
        <f t="shared" ca="1" si="39"/>
        <v/>
      </c>
      <c r="BY19" s="127" t="str">
        <f t="shared" ca="1" si="40"/>
        <v/>
      </c>
      <c r="CA19" s="30" t="str">
        <f t="shared" ca="1" si="41"/>
        <v/>
      </c>
    </row>
    <row r="20" spans="1:79" s="29" customFormat="1" ht="14.1" customHeight="1" x14ac:dyDescent="0.3">
      <c r="A20" s="82" t="str">
        <f t="shared" ca="1" si="6"/>
        <v/>
      </c>
      <c r="B20" s="128"/>
      <c r="C20" s="128" t="s">
        <v>38</v>
      </c>
      <c r="D20" s="128" t="s">
        <v>38</v>
      </c>
      <c r="E20" s="128" t="s">
        <v>107</v>
      </c>
      <c r="F20" s="128"/>
      <c r="G20" s="128"/>
      <c r="H20" s="128"/>
      <c r="I20" s="128"/>
      <c r="J20" s="128"/>
      <c r="L20" s="129">
        <v>733</v>
      </c>
      <c r="M20" s="139">
        <f t="shared" si="7"/>
        <v>0</v>
      </c>
      <c r="N20" s="130">
        <f>SUM(N21,N22,N23,N32,N39,N40,N54,N55)</f>
        <v>0</v>
      </c>
      <c r="O20" s="130">
        <f>SUM(O21,O22,O23,O32,O39,O40,O54,O55)</f>
        <v>0</v>
      </c>
      <c r="P20" s="130">
        <f>SUM(P21,P22,P23,P32,P39,P40,P54,P55)</f>
        <v>0</v>
      </c>
      <c r="Q20" s="130"/>
      <c r="R20" s="130"/>
      <c r="AB20" s="29">
        <v>20</v>
      </c>
      <c r="AC20" s="171"/>
      <c r="AD20" s="193"/>
      <c r="AE20" s="175"/>
      <c r="AF20" s="176"/>
      <c r="AG20" s="176"/>
      <c r="AH20" s="176"/>
      <c r="AI20" s="176"/>
      <c r="AJ20" s="97"/>
      <c r="AO20" s="97"/>
      <c r="AQ20" s="97">
        <f t="shared" si="8"/>
        <v>3</v>
      </c>
      <c r="AR20" s="29">
        <f>IF($AQ21&gt;$AQ20, IFERROR(MATCH($AQ20, $AQ21:$AQ$140, 0)-1, ROW($AR$140)-ROW()), "")</f>
        <v>35</v>
      </c>
      <c r="AS20" s="97">
        <f t="shared" ca="1" si="9"/>
        <v>0</v>
      </c>
      <c r="AT20" s="29">
        <f t="shared" ca="1" si="10"/>
        <v>0</v>
      </c>
      <c r="AU20" s="29">
        <f t="shared" ca="1" si="11"/>
        <v>0</v>
      </c>
      <c r="AV20" s="29">
        <f t="shared" ca="1" si="12"/>
        <v>0</v>
      </c>
      <c r="AW20" s="29">
        <f t="shared" ca="1" si="13"/>
        <v>0</v>
      </c>
      <c r="AX20" s="91">
        <f t="shared" ca="1" si="14"/>
        <v>0</v>
      </c>
      <c r="AY20" s="29">
        <f t="shared" ca="1" si="15"/>
        <v>0</v>
      </c>
      <c r="AZ20" s="29">
        <f t="shared" ca="1" si="16"/>
        <v>0</v>
      </c>
      <c r="BA20" s="29">
        <f t="shared" ca="1" si="17"/>
        <v>0</v>
      </c>
      <c r="BB20" s="29">
        <f t="shared" ca="1" si="18"/>
        <v>0</v>
      </c>
      <c r="BC20" s="87" t="str">
        <f t="shared" ca="1" si="19"/>
        <v/>
      </c>
      <c r="BD20" s="32" t="str">
        <f t="shared" ca="1" si="20"/>
        <v/>
      </c>
      <c r="BE20" s="32" t="str">
        <f t="shared" ca="1" si="21"/>
        <v/>
      </c>
      <c r="BF20" s="32" t="str">
        <f t="shared" ca="1" si="22"/>
        <v/>
      </c>
      <c r="BG20" s="32" t="str">
        <f t="shared" ca="1" si="23"/>
        <v/>
      </c>
      <c r="BH20" s="89" t="str">
        <f t="shared" ca="1" si="24"/>
        <v/>
      </c>
      <c r="BI20" s="32" t="str">
        <f t="shared" ca="1" si="25"/>
        <v/>
      </c>
      <c r="BJ20" s="32" t="str">
        <f t="shared" ca="1" si="26"/>
        <v/>
      </c>
      <c r="BK20" s="32" t="str">
        <f t="shared" ca="1" si="27"/>
        <v/>
      </c>
      <c r="BL20" s="32" t="str">
        <f t="shared" ca="1" si="28"/>
        <v/>
      </c>
      <c r="BM20" s="91" t="str">
        <f t="shared" ca="1" si="29"/>
        <v/>
      </c>
      <c r="BN20" s="29" t="str">
        <f t="shared" ca="1" si="30"/>
        <v/>
      </c>
      <c r="BO20" s="29" t="str">
        <f t="shared" ca="1" si="31"/>
        <v/>
      </c>
      <c r="BP20" s="29" t="str">
        <f t="shared" ca="1" si="32"/>
        <v/>
      </c>
      <c r="BQ20" s="29" t="str">
        <f t="shared" ca="1" si="33"/>
        <v/>
      </c>
      <c r="BR20" s="177" t="str">
        <f t="shared" si="4"/>
        <v/>
      </c>
      <c r="BS20" s="93" t="str">
        <f t="shared" ca="1" si="34"/>
        <v/>
      </c>
      <c r="BT20" s="125" t="str">
        <f t="shared" ca="1" si="35"/>
        <v/>
      </c>
      <c r="BU20" s="126" t="str">
        <f t="shared" ca="1" si="36"/>
        <v/>
      </c>
      <c r="BV20" s="126" t="str">
        <f t="shared" ca="1" si="37"/>
        <v/>
      </c>
      <c r="BW20" s="126" t="str">
        <f t="shared" ca="1" si="38"/>
        <v/>
      </c>
      <c r="BX20" s="126" t="str">
        <f t="shared" ca="1" si="39"/>
        <v/>
      </c>
      <c r="BY20" s="127" t="str">
        <f t="shared" ca="1" si="40"/>
        <v/>
      </c>
      <c r="CA20" s="30" t="str">
        <f t="shared" ca="1" si="41"/>
        <v/>
      </c>
    </row>
    <row r="21" spans="1:79" s="29" customFormat="1" ht="14.1" customHeight="1" x14ac:dyDescent="0.3">
      <c r="A21" s="82" t="str">
        <f t="shared" ca="1" si="6"/>
        <v/>
      </c>
      <c r="B21" s="128"/>
      <c r="C21" s="29" t="s">
        <v>38</v>
      </c>
      <c r="D21" s="29" t="s">
        <v>38</v>
      </c>
      <c r="E21" s="29" t="s">
        <v>38</v>
      </c>
      <c r="F21" s="29" t="s">
        <v>108</v>
      </c>
      <c r="L21" s="129">
        <v>7330</v>
      </c>
      <c r="M21" s="139">
        <f t="shared" si="7"/>
        <v>0</v>
      </c>
      <c r="N21" s="130"/>
      <c r="O21" s="130"/>
      <c r="P21" s="130"/>
      <c r="Q21" s="130"/>
      <c r="R21" s="130"/>
      <c r="AB21" s="29">
        <v>21</v>
      </c>
      <c r="AC21" s="171"/>
      <c r="AD21" s="193"/>
      <c r="AE21" s="175"/>
      <c r="AF21" s="176"/>
      <c r="AG21" s="176"/>
      <c r="AH21" s="176"/>
      <c r="AI21" s="176"/>
      <c r="AJ21" s="97"/>
      <c r="AO21" s="97"/>
      <c r="AQ21" s="97">
        <f t="shared" si="8"/>
        <v>4</v>
      </c>
      <c r="AR21" s="29" t="str">
        <f>IF($AQ22&gt;$AQ21, IFERROR(MATCH($AQ21, $AQ22:$AQ$140, 0)-1, ROW($AR$140)-ROW()), "")</f>
        <v/>
      </c>
      <c r="AS21" s="97">
        <f t="shared" ca="1" si="9"/>
        <v>0</v>
      </c>
      <c r="AT21" s="29">
        <f t="shared" ca="1" si="10"/>
        <v>0</v>
      </c>
      <c r="AU21" s="29">
        <f t="shared" ca="1" si="11"/>
        <v>0</v>
      </c>
      <c r="AV21" s="29">
        <f t="shared" ca="1" si="12"/>
        <v>0</v>
      </c>
      <c r="AW21" s="29">
        <f t="shared" ca="1" si="13"/>
        <v>0</v>
      </c>
      <c r="AX21" s="91">
        <f t="shared" ca="1" si="14"/>
        <v>0</v>
      </c>
      <c r="AY21" s="29">
        <f t="shared" ca="1" si="15"/>
        <v>0</v>
      </c>
      <c r="AZ21" s="29">
        <f t="shared" ca="1" si="16"/>
        <v>0</v>
      </c>
      <c r="BA21" s="29">
        <f t="shared" ca="1" si="17"/>
        <v>0</v>
      </c>
      <c r="BB21" s="29">
        <f t="shared" ca="1" si="18"/>
        <v>0</v>
      </c>
      <c r="BC21" s="87" t="str">
        <f t="shared" ca="1" si="19"/>
        <v/>
      </c>
      <c r="BD21" s="32" t="str">
        <f t="shared" ca="1" si="20"/>
        <v/>
      </c>
      <c r="BE21" s="32" t="str">
        <f t="shared" ca="1" si="21"/>
        <v/>
      </c>
      <c r="BF21" s="32" t="str">
        <f t="shared" ca="1" si="22"/>
        <v/>
      </c>
      <c r="BG21" s="32" t="str">
        <f t="shared" ca="1" si="23"/>
        <v/>
      </c>
      <c r="BH21" s="89" t="str">
        <f t="shared" ca="1" si="24"/>
        <v/>
      </c>
      <c r="BI21" s="32" t="str">
        <f t="shared" ca="1" si="25"/>
        <v/>
      </c>
      <c r="BJ21" s="32" t="str">
        <f t="shared" ca="1" si="26"/>
        <v/>
      </c>
      <c r="BK21" s="32" t="str">
        <f t="shared" ca="1" si="27"/>
        <v/>
      </c>
      <c r="BL21" s="32" t="str">
        <f t="shared" ca="1" si="28"/>
        <v/>
      </c>
      <c r="BM21" s="91" t="str">
        <f t="shared" ca="1" si="29"/>
        <v/>
      </c>
      <c r="BN21" s="29" t="str">
        <f t="shared" ca="1" si="30"/>
        <v/>
      </c>
      <c r="BO21" s="29" t="str">
        <f t="shared" ca="1" si="31"/>
        <v/>
      </c>
      <c r="BP21" s="29" t="str">
        <f t="shared" ca="1" si="32"/>
        <v/>
      </c>
      <c r="BQ21" s="29" t="str">
        <f t="shared" ca="1" si="33"/>
        <v/>
      </c>
      <c r="BR21" s="177" t="str">
        <f t="shared" si="4"/>
        <v/>
      </c>
      <c r="BS21" s="93" t="str">
        <f t="shared" ca="1" si="34"/>
        <v/>
      </c>
      <c r="BT21" s="125" t="str">
        <f t="shared" ca="1" si="35"/>
        <v/>
      </c>
      <c r="BU21" s="126" t="str">
        <f t="shared" ca="1" si="36"/>
        <v/>
      </c>
      <c r="BV21" s="126" t="str">
        <f t="shared" ca="1" si="37"/>
        <v/>
      </c>
      <c r="BW21" s="126" t="str">
        <f t="shared" ca="1" si="38"/>
        <v/>
      </c>
      <c r="BX21" s="126" t="str">
        <f t="shared" ca="1" si="39"/>
        <v/>
      </c>
      <c r="BY21" s="127" t="str">
        <f t="shared" ca="1" si="40"/>
        <v/>
      </c>
      <c r="CA21" s="30" t="str">
        <f t="shared" ca="1" si="41"/>
        <v/>
      </c>
    </row>
    <row r="22" spans="1:79" s="29" customFormat="1" ht="14.1" customHeight="1" x14ac:dyDescent="0.3">
      <c r="A22" s="82" t="str">
        <f t="shared" ca="1" si="6"/>
        <v/>
      </c>
      <c r="B22" s="128"/>
      <c r="C22" s="128" t="s">
        <v>38</v>
      </c>
      <c r="D22" s="29" t="s">
        <v>38</v>
      </c>
      <c r="E22" s="29" t="s">
        <v>38</v>
      </c>
      <c r="F22" s="29" t="s">
        <v>109</v>
      </c>
      <c r="L22" s="129">
        <v>7331</v>
      </c>
      <c r="M22" s="139">
        <f t="shared" si="7"/>
        <v>0</v>
      </c>
      <c r="N22" s="130"/>
      <c r="O22" s="130"/>
      <c r="P22" s="130"/>
      <c r="Q22" s="130"/>
      <c r="R22" s="130"/>
      <c r="AB22" s="29">
        <v>22</v>
      </c>
      <c r="AC22" s="171"/>
      <c r="AD22" s="193"/>
      <c r="AE22" s="175"/>
      <c r="AF22" s="176"/>
      <c r="AG22" s="176"/>
      <c r="AH22" s="176"/>
      <c r="AI22" s="176"/>
      <c r="AJ22" s="97"/>
      <c r="AO22" s="97"/>
      <c r="AQ22" s="97">
        <f t="shared" si="8"/>
        <v>4</v>
      </c>
      <c r="AR22" s="29" t="str">
        <f>IF($AQ23&gt;$AQ22, IFERROR(MATCH($AQ22, $AQ23:$AQ$140, 0)-1, ROW($AR$140)-ROW()), "")</f>
        <v/>
      </c>
      <c r="AS22" s="97">
        <f t="shared" ca="1" si="9"/>
        <v>0</v>
      </c>
      <c r="AT22" s="29">
        <f t="shared" ca="1" si="10"/>
        <v>0</v>
      </c>
      <c r="AU22" s="29">
        <f t="shared" ca="1" si="11"/>
        <v>0</v>
      </c>
      <c r="AV22" s="29">
        <f t="shared" ca="1" si="12"/>
        <v>0</v>
      </c>
      <c r="AW22" s="29">
        <f t="shared" ca="1" si="13"/>
        <v>0</v>
      </c>
      <c r="AX22" s="91">
        <f t="shared" ca="1" si="14"/>
        <v>0</v>
      </c>
      <c r="AY22" s="29">
        <f t="shared" ca="1" si="15"/>
        <v>0</v>
      </c>
      <c r="AZ22" s="29">
        <f t="shared" ca="1" si="16"/>
        <v>0</v>
      </c>
      <c r="BA22" s="29">
        <f t="shared" ca="1" si="17"/>
        <v>0</v>
      </c>
      <c r="BB22" s="29">
        <f t="shared" ca="1" si="18"/>
        <v>0</v>
      </c>
      <c r="BC22" s="87" t="str">
        <f t="shared" ca="1" si="19"/>
        <v/>
      </c>
      <c r="BD22" s="32" t="str">
        <f t="shared" ca="1" si="20"/>
        <v/>
      </c>
      <c r="BE22" s="32" t="str">
        <f t="shared" ca="1" si="21"/>
        <v/>
      </c>
      <c r="BF22" s="32" t="str">
        <f t="shared" ca="1" si="22"/>
        <v/>
      </c>
      <c r="BG22" s="32" t="str">
        <f t="shared" ca="1" si="23"/>
        <v/>
      </c>
      <c r="BH22" s="89" t="str">
        <f t="shared" ca="1" si="24"/>
        <v/>
      </c>
      <c r="BI22" s="32" t="str">
        <f t="shared" ca="1" si="25"/>
        <v/>
      </c>
      <c r="BJ22" s="32" t="str">
        <f t="shared" ca="1" si="26"/>
        <v/>
      </c>
      <c r="BK22" s="32" t="str">
        <f t="shared" ca="1" si="27"/>
        <v/>
      </c>
      <c r="BL22" s="32" t="str">
        <f t="shared" ca="1" si="28"/>
        <v/>
      </c>
      <c r="BM22" s="91" t="str">
        <f t="shared" ca="1" si="29"/>
        <v/>
      </c>
      <c r="BN22" s="29" t="str">
        <f t="shared" ca="1" si="30"/>
        <v/>
      </c>
      <c r="BO22" s="29" t="str">
        <f t="shared" ca="1" si="31"/>
        <v/>
      </c>
      <c r="BP22" s="29" t="str">
        <f t="shared" ca="1" si="32"/>
        <v/>
      </c>
      <c r="BQ22" s="29" t="str">
        <f t="shared" ca="1" si="33"/>
        <v/>
      </c>
      <c r="BR22" s="177" t="str">
        <f t="shared" si="4"/>
        <v/>
      </c>
      <c r="BS22" s="93" t="str">
        <f t="shared" ca="1" si="34"/>
        <v/>
      </c>
      <c r="BT22" s="125" t="str">
        <f t="shared" ca="1" si="35"/>
        <v/>
      </c>
      <c r="BU22" s="126" t="str">
        <f t="shared" ca="1" si="36"/>
        <v/>
      </c>
      <c r="BV22" s="126" t="str">
        <f t="shared" ca="1" si="37"/>
        <v/>
      </c>
      <c r="BW22" s="126" t="str">
        <f t="shared" ca="1" si="38"/>
        <v/>
      </c>
      <c r="BX22" s="126" t="str">
        <f t="shared" ca="1" si="39"/>
        <v/>
      </c>
      <c r="BY22" s="127" t="str">
        <f t="shared" ca="1" si="40"/>
        <v/>
      </c>
      <c r="CA22" s="30" t="str">
        <f t="shared" ca="1" si="41"/>
        <v/>
      </c>
    </row>
    <row r="23" spans="1:79" s="29" customFormat="1" ht="14.1" customHeight="1" x14ac:dyDescent="0.3">
      <c r="A23" s="82" t="str">
        <f t="shared" ca="1" si="6"/>
        <v/>
      </c>
      <c r="B23" s="128"/>
      <c r="C23" s="128" t="s">
        <v>38</v>
      </c>
      <c r="D23" s="128" t="s">
        <v>38</v>
      </c>
      <c r="E23" s="128" t="s">
        <v>38</v>
      </c>
      <c r="F23" s="128" t="s">
        <v>110</v>
      </c>
      <c r="G23" s="128"/>
      <c r="H23" s="128"/>
      <c r="I23" s="128"/>
      <c r="J23" s="128"/>
      <c r="L23" s="129">
        <v>7332</v>
      </c>
      <c r="M23" s="139">
        <f t="shared" si="7"/>
        <v>0</v>
      </c>
      <c r="N23" s="130">
        <f>SUM(N24:N31)</f>
        <v>0</v>
      </c>
      <c r="O23" s="130">
        <f>SUM(O24:O31)</f>
        <v>0</v>
      </c>
      <c r="P23" s="130">
        <f>SUM(P24:P31)</f>
        <v>0</v>
      </c>
      <c r="Q23" s="130"/>
      <c r="R23" s="130"/>
      <c r="AB23" s="29">
        <v>23</v>
      </c>
      <c r="AC23" s="171"/>
      <c r="AD23" s="193"/>
      <c r="AE23" s="175"/>
      <c r="AF23" s="176"/>
      <c r="AG23" s="176"/>
      <c r="AH23" s="176"/>
      <c r="AI23" s="176"/>
      <c r="AJ23" s="97"/>
      <c r="AO23" s="97"/>
      <c r="AQ23" s="97">
        <f t="shared" si="8"/>
        <v>4</v>
      </c>
      <c r="AR23" s="29">
        <f>IF($AQ24&gt;$AQ23, IFERROR(MATCH($AQ23, $AQ24:$AQ$140, 0)-1, ROW($AR$140)-ROW()), "")</f>
        <v>8</v>
      </c>
      <c r="AS23" s="97">
        <f t="shared" ca="1" si="9"/>
        <v>0</v>
      </c>
      <c r="AT23" s="29">
        <f t="shared" ca="1" si="10"/>
        <v>0</v>
      </c>
      <c r="AU23" s="29">
        <f t="shared" ca="1" si="11"/>
        <v>0</v>
      </c>
      <c r="AV23" s="29">
        <f t="shared" ca="1" si="12"/>
        <v>0</v>
      </c>
      <c r="AW23" s="29">
        <f t="shared" ca="1" si="13"/>
        <v>0</v>
      </c>
      <c r="AX23" s="91">
        <f t="shared" ca="1" si="14"/>
        <v>0</v>
      </c>
      <c r="AY23" s="29">
        <f t="shared" ca="1" si="15"/>
        <v>0</v>
      </c>
      <c r="AZ23" s="29">
        <f t="shared" ca="1" si="16"/>
        <v>0</v>
      </c>
      <c r="BA23" s="29">
        <f t="shared" ca="1" si="17"/>
        <v>0</v>
      </c>
      <c r="BB23" s="29">
        <f t="shared" ca="1" si="18"/>
        <v>0</v>
      </c>
      <c r="BC23" s="87" t="str">
        <f t="shared" ca="1" si="19"/>
        <v/>
      </c>
      <c r="BD23" s="32" t="str">
        <f t="shared" ca="1" si="20"/>
        <v/>
      </c>
      <c r="BE23" s="32" t="str">
        <f t="shared" ca="1" si="21"/>
        <v/>
      </c>
      <c r="BF23" s="32" t="str">
        <f t="shared" ca="1" si="22"/>
        <v/>
      </c>
      <c r="BG23" s="32" t="str">
        <f t="shared" ca="1" si="23"/>
        <v/>
      </c>
      <c r="BH23" s="89" t="str">
        <f t="shared" ca="1" si="24"/>
        <v/>
      </c>
      <c r="BI23" s="32" t="str">
        <f t="shared" ca="1" si="25"/>
        <v/>
      </c>
      <c r="BJ23" s="32" t="str">
        <f t="shared" ca="1" si="26"/>
        <v/>
      </c>
      <c r="BK23" s="32" t="str">
        <f t="shared" ca="1" si="27"/>
        <v/>
      </c>
      <c r="BL23" s="32" t="str">
        <f t="shared" ca="1" si="28"/>
        <v/>
      </c>
      <c r="BM23" s="91" t="str">
        <f t="shared" ca="1" si="29"/>
        <v/>
      </c>
      <c r="BN23" s="29" t="str">
        <f t="shared" ca="1" si="30"/>
        <v/>
      </c>
      <c r="BO23" s="29" t="str">
        <f t="shared" ca="1" si="31"/>
        <v/>
      </c>
      <c r="BP23" s="29" t="str">
        <f t="shared" ca="1" si="32"/>
        <v/>
      </c>
      <c r="BQ23" s="29" t="str">
        <f t="shared" ca="1" si="33"/>
        <v/>
      </c>
      <c r="BR23" s="177" t="str">
        <f t="shared" si="4"/>
        <v/>
      </c>
      <c r="BS23" s="93" t="str">
        <f t="shared" ca="1" si="34"/>
        <v/>
      </c>
      <c r="BT23" s="125" t="str">
        <f t="shared" ca="1" si="35"/>
        <v/>
      </c>
      <c r="BU23" s="126" t="str">
        <f t="shared" ca="1" si="36"/>
        <v/>
      </c>
      <c r="BV23" s="126" t="str">
        <f t="shared" ca="1" si="37"/>
        <v/>
      </c>
      <c r="BW23" s="126" t="str">
        <f t="shared" ca="1" si="38"/>
        <v/>
      </c>
      <c r="BX23" s="126" t="str">
        <f t="shared" ca="1" si="39"/>
        <v/>
      </c>
      <c r="BY23" s="127" t="str">
        <f t="shared" ca="1" si="40"/>
        <v/>
      </c>
      <c r="CA23" s="30" t="str">
        <f t="shared" ca="1" si="41"/>
        <v/>
      </c>
    </row>
    <row r="24" spans="1:79" s="29" customFormat="1" ht="14.1" customHeight="1" x14ac:dyDescent="0.3">
      <c r="A24" s="82" t="str">
        <f t="shared" ca="1" si="6"/>
        <v/>
      </c>
      <c r="B24" s="128"/>
      <c r="C24" s="128" t="s">
        <v>38</v>
      </c>
      <c r="D24" s="128" t="s">
        <v>38</v>
      </c>
      <c r="E24" s="128" t="s">
        <v>38</v>
      </c>
      <c r="F24" s="128" t="s">
        <v>38</v>
      </c>
      <c r="G24" s="128" t="s">
        <v>361</v>
      </c>
      <c r="H24" s="128"/>
      <c r="I24" s="128"/>
      <c r="J24" s="128"/>
      <c r="L24" s="129"/>
      <c r="M24" s="139">
        <f t="shared" si="7"/>
        <v>0</v>
      </c>
      <c r="N24" s="130"/>
      <c r="O24" s="130"/>
      <c r="P24" s="130"/>
      <c r="Q24" s="130"/>
      <c r="R24" s="130"/>
      <c r="AB24" s="29">
        <v>24</v>
      </c>
      <c r="AC24" s="171"/>
      <c r="AD24" s="193"/>
      <c r="AE24" s="175"/>
      <c r="AF24" s="176"/>
      <c r="AG24" s="176"/>
      <c r="AH24" s="176"/>
      <c r="AI24" s="176"/>
      <c r="AJ24" s="97"/>
      <c r="AO24" s="97"/>
      <c r="AQ24" s="97">
        <f t="shared" si="8"/>
        <v>5</v>
      </c>
      <c r="AR24" s="29" t="str">
        <f>IF($AQ25&gt;$AQ24, IFERROR(MATCH($AQ24, $AQ25:$AQ$140, 0)-1, ROW($AR$140)-ROW()), "")</f>
        <v/>
      </c>
      <c r="AS24" s="97">
        <f t="shared" ca="1" si="9"/>
        <v>0</v>
      </c>
      <c r="AT24" s="29">
        <f t="shared" ca="1" si="10"/>
        <v>0</v>
      </c>
      <c r="AU24" s="29">
        <f t="shared" ca="1" si="11"/>
        <v>0</v>
      </c>
      <c r="AV24" s="29">
        <f t="shared" ca="1" si="12"/>
        <v>0</v>
      </c>
      <c r="AW24" s="29">
        <f t="shared" ca="1" si="13"/>
        <v>0</v>
      </c>
      <c r="AX24" s="91">
        <f t="shared" ca="1" si="14"/>
        <v>0</v>
      </c>
      <c r="AY24" s="29">
        <f t="shared" ca="1" si="15"/>
        <v>0</v>
      </c>
      <c r="AZ24" s="29">
        <f t="shared" ca="1" si="16"/>
        <v>0</v>
      </c>
      <c r="BA24" s="29">
        <f t="shared" ca="1" si="17"/>
        <v>0</v>
      </c>
      <c r="BB24" s="29">
        <f t="shared" ca="1" si="18"/>
        <v>0</v>
      </c>
      <c r="BC24" s="87" t="str">
        <f t="shared" ca="1" si="19"/>
        <v/>
      </c>
      <c r="BD24" s="32" t="str">
        <f t="shared" ca="1" si="20"/>
        <v/>
      </c>
      <c r="BE24" s="32" t="str">
        <f t="shared" ca="1" si="21"/>
        <v/>
      </c>
      <c r="BF24" s="32" t="str">
        <f t="shared" ca="1" si="22"/>
        <v/>
      </c>
      <c r="BG24" s="32" t="str">
        <f t="shared" ca="1" si="23"/>
        <v/>
      </c>
      <c r="BH24" s="89" t="str">
        <f t="shared" ca="1" si="24"/>
        <v/>
      </c>
      <c r="BI24" s="32" t="str">
        <f t="shared" ca="1" si="25"/>
        <v/>
      </c>
      <c r="BJ24" s="32" t="str">
        <f t="shared" ca="1" si="26"/>
        <v/>
      </c>
      <c r="BK24" s="32" t="str">
        <f t="shared" ca="1" si="27"/>
        <v/>
      </c>
      <c r="BL24" s="32" t="str">
        <f t="shared" ca="1" si="28"/>
        <v/>
      </c>
      <c r="BM24" s="91" t="str">
        <f t="shared" ca="1" si="29"/>
        <v/>
      </c>
      <c r="BN24" s="29" t="str">
        <f t="shared" ca="1" si="30"/>
        <v/>
      </c>
      <c r="BO24" s="29" t="str">
        <f t="shared" ca="1" si="31"/>
        <v/>
      </c>
      <c r="BP24" s="29" t="str">
        <f t="shared" ca="1" si="32"/>
        <v/>
      </c>
      <c r="BQ24" s="29" t="str">
        <f t="shared" ca="1" si="33"/>
        <v/>
      </c>
      <c r="BR24" s="177" t="str">
        <f t="shared" si="4"/>
        <v/>
      </c>
      <c r="BS24" s="93" t="str">
        <f t="shared" ca="1" si="34"/>
        <v/>
      </c>
      <c r="BT24" s="125" t="str">
        <f t="shared" ca="1" si="35"/>
        <v/>
      </c>
      <c r="BU24" s="126" t="str">
        <f t="shared" ca="1" si="36"/>
        <v/>
      </c>
      <c r="BV24" s="126" t="str">
        <f t="shared" ca="1" si="37"/>
        <v/>
      </c>
      <c r="BW24" s="126" t="str">
        <f t="shared" ca="1" si="38"/>
        <v/>
      </c>
      <c r="BX24" s="126" t="str">
        <f t="shared" ca="1" si="39"/>
        <v/>
      </c>
      <c r="BY24" s="127" t="str">
        <f t="shared" ca="1" si="40"/>
        <v/>
      </c>
      <c r="CA24" s="30" t="str">
        <f t="shared" ca="1" si="41"/>
        <v/>
      </c>
    </row>
    <row r="25" spans="1:79" s="29" customFormat="1" ht="14.1" customHeight="1" x14ac:dyDescent="0.3">
      <c r="A25" s="82" t="str">
        <f t="shared" ca="1" si="6"/>
        <v/>
      </c>
      <c r="B25" s="128"/>
      <c r="C25" s="128" t="s">
        <v>38</v>
      </c>
      <c r="D25" s="128" t="s">
        <v>38</v>
      </c>
      <c r="E25" s="128" t="s">
        <v>38</v>
      </c>
      <c r="F25" s="128" t="s">
        <v>38</v>
      </c>
      <c r="G25" s="128" t="s">
        <v>161</v>
      </c>
      <c r="H25" s="128"/>
      <c r="I25" s="128"/>
      <c r="J25" s="128"/>
      <c r="L25" s="129"/>
      <c r="M25" s="139">
        <f t="shared" si="7"/>
        <v>0</v>
      </c>
      <c r="N25" s="130"/>
      <c r="O25" s="130"/>
      <c r="P25" s="130"/>
      <c r="Q25" s="130"/>
      <c r="R25" s="130"/>
      <c r="AB25" s="29">
        <v>25</v>
      </c>
      <c r="AC25" s="171"/>
      <c r="AD25" s="193"/>
      <c r="AE25" s="175"/>
      <c r="AF25" s="176"/>
      <c r="AG25" s="176"/>
      <c r="AH25" s="176"/>
      <c r="AI25" s="176"/>
      <c r="AJ25" s="97"/>
      <c r="AO25" s="97"/>
      <c r="AQ25" s="97">
        <f t="shared" si="8"/>
        <v>5</v>
      </c>
      <c r="AR25" s="29" t="str">
        <f>IF($AQ26&gt;$AQ25, IFERROR(MATCH($AQ25, $AQ26:$AQ$140, 0)-1, ROW($AR$140)-ROW()), "")</f>
        <v/>
      </c>
      <c r="AS25" s="97">
        <f t="shared" ca="1" si="9"/>
        <v>0</v>
      </c>
      <c r="AT25" s="29">
        <f t="shared" ca="1" si="10"/>
        <v>0</v>
      </c>
      <c r="AU25" s="29">
        <f t="shared" ca="1" si="11"/>
        <v>0</v>
      </c>
      <c r="AV25" s="29">
        <f t="shared" ca="1" si="12"/>
        <v>0</v>
      </c>
      <c r="AW25" s="29">
        <f t="shared" ca="1" si="13"/>
        <v>0</v>
      </c>
      <c r="AX25" s="91">
        <f t="shared" ca="1" si="14"/>
        <v>0</v>
      </c>
      <c r="AY25" s="29">
        <f t="shared" ca="1" si="15"/>
        <v>0</v>
      </c>
      <c r="AZ25" s="29">
        <f t="shared" ca="1" si="16"/>
        <v>0</v>
      </c>
      <c r="BA25" s="29">
        <f t="shared" ca="1" si="17"/>
        <v>0</v>
      </c>
      <c r="BB25" s="29">
        <f t="shared" ca="1" si="18"/>
        <v>0</v>
      </c>
      <c r="BC25" s="87" t="str">
        <f t="shared" ca="1" si="19"/>
        <v/>
      </c>
      <c r="BD25" s="32" t="str">
        <f t="shared" ca="1" si="20"/>
        <v/>
      </c>
      <c r="BE25" s="32" t="str">
        <f t="shared" ca="1" si="21"/>
        <v/>
      </c>
      <c r="BF25" s="32" t="str">
        <f t="shared" ca="1" si="22"/>
        <v/>
      </c>
      <c r="BG25" s="32" t="str">
        <f t="shared" ca="1" si="23"/>
        <v/>
      </c>
      <c r="BH25" s="89" t="str">
        <f t="shared" ca="1" si="24"/>
        <v/>
      </c>
      <c r="BI25" s="32" t="str">
        <f t="shared" ca="1" si="25"/>
        <v/>
      </c>
      <c r="BJ25" s="32" t="str">
        <f t="shared" ca="1" si="26"/>
        <v/>
      </c>
      <c r="BK25" s="32" t="str">
        <f t="shared" ca="1" si="27"/>
        <v/>
      </c>
      <c r="BL25" s="32" t="str">
        <f t="shared" ca="1" si="28"/>
        <v/>
      </c>
      <c r="BM25" s="91" t="str">
        <f t="shared" ca="1" si="29"/>
        <v/>
      </c>
      <c r="BN25" s="29" t="str">
        <f t="shared" ca="1" si="30"/>
        <v/>
      </c>
      <c r="BO25" s="29" t="str">
        <f t="shared" ca="1" si="31"/>
        <v/>
      </c>
      <c r="BP25" s="29" t="str">
        <f t="shared" ca="1" si="32"/>
        <v/>
      </c>
      <c r="BQ25" s="29" t="str">
        <f t="shared" ca="1" si="33"/>
        <v/>
      </c>
      <c r="BR25" s="177" t="str">
        <f t="shared" si="4"/>
        <v/>
      </c>
      <c r="BS25" s="93" t="str">
        <f t="shared" ca="1" si="34"/>
        <v/>
      </c>
      <c r="BT25" s="125" t="str">
        <f t="shared" ca="1" si="35"/>
        <v/>
      </c>
      <c r="BU25" s="126" t="str">
        <f t="shared" ca="1" si="36"/>
        <v/>
      </c>
      <c r="BV25" s="126" t="str">
        <f t="shared" ca="1" si="37"/>
        <v/>
      </c>
      <c r="BW25" s="126" t="str">
        <f t="shared" ca="1" si="38"/>
        <v/>
      </c>
      <c r="BX25" s="126" t="str">
        <f t="shared" ca="1" si="39"/>
        <v/>
      </c>
      <c r="BY25" s="127" t="str">
        <f t="shared" ca="1" si="40"/>
        <v/>
      </c>
      <c r="CA25" s="30" t="str">
        <f t="shared" ca="1" si="41"/>
        <v/>
      </c>
    </row>
    <row r="26" spans="1:79" s="29" customFormat="1" ht="14.1" customHeight="1" x14ac:dyDescent="0.3">
      <c r="A26" s="82" t="str">
        <f t="shared" ca="1" si="6"/>
        <v/>
      </c>
      <c r="B26" s="128"/>
      <c r="C26" s="128"/>
      <c r="D26" s="128"/>
      <c r="E26" s="128"/>
      <c r="F26" s="128"/>
      <c r="G26" s="128" t="s">
        <v>162</v>
      </c>
      <c r="H26" s="128"/>
      <c r="I26" s="128"/>
      <c r="J26" s="128"/>
      <c r="L26" s="129"/>
      <c r="M26" s="139">
        <f t="shared" si="7"/>
        <v>0</v>
      </c>
      <c r="N26" s="130"/>
      <c r="O26" s="130"/>
      <c r="P26" s="130"/>
      <c r="Q26" s="130"/>
      <c r="R26" s="130"/>
      <c r="AB26" s="29">
        <v>26</v>
      </c>
      <c r="AC26" s="171"/>
      <c r="AD26" s="193"/>
      <c r="AE26" s="175"/>
      <c r="AF26" s="176"/>
      <c r="AG26" s="176"/>
      <c r="AH26" s="176"/>
      <c r="AI26" s="176"/>
      <c r="AJ26" s="97"/>
      <c r="AO26" s="97"/>
      <c r="AQ26" s="97">
        <f t="shared" si="8"/>
        <v>5</v>
      </c>
      <c r="AR26" s="29" t="str">
        <f>IF($AQ27&gt;$AQ26, IFERROR(MATCH($AQ26, $AQ27:$AQ$140, 0)-1, ROW($AR$140)-ROW()), "")</f>
        <v/>
      </c>
      <c r="AS26" s="97">
        <f t="shared" ca="1" si="9"/>
        <v>0</v>
      </c>
      <c r="AT26" s="29">
        <f t="shared" ca="1" si="10"/>
        <v>0</v>
      </c>
      <c r="AU26" s="29">
        <f t="shared" ca="1" si="11"/>
        <v>0</v>
      </c>
      <c r="AV26" s="29">
        <f t="shared" ca="1" si="12"/>
        <v>0</v>
      </c>
      <c r="AW26" s="29">
        <f t="shared" ca="1" si="13"/>
        <v>0</v>
      </c>
      <c r="AX26" s="91">
        <f t="shared" ca="1" si="14"/>
        <v>0</v>
      </c>
      <c r="AY26" s="29">
        <f t="shared" ca="1" si="15"/>
        <v>0</v>
      </c>
      <c r="AZ26" s="29">
        <f t="shared" ca="1" si="16"/>
        <v>0</v>
      </c>
      <c r="BA26" s="29">
        <f t="shared" ca="1" si="17"/>
        <v>0</v>
      </c>
      <c r="BB26" s="29">
        <f t="shared" ca="1" si="18"/>
        <v>0</v>
      </c>
      <c r="BC26" s="87" t="str">
        <f t="shared" ca="1" si="19"/>
        <v/>
      </c>
      <c r="BD26" s="32" t="str">
        <f t="shared" ca="1" si="20"/>
        <v/>
      </c>
      <c r="BE26" s="32" t="str">
        <f t="shared" ca="1" si="21"/>
        <v/>
      </c>
      <c r="BF26" s="32" t="str">
        <f t="shared" ca="1" si="22"/>
        <v/>
      </c>
      <c r="BG26" s="32" t="str">
        <f t="shared" ca="1" si="23"/>
        <v/>
      </c>
      <c r="BH26" s="89" t="str">
        <f t="shared" ca="1" si="24"/>
        <v/>
      </c>
      <c r="BI26" s="32" t="str">
        <f t="shared" ca="1" si="25"/>
        <v/>
      </c>
      <c r="BJ26" s="32" t="str">
        <f t="shared" ca="1" si="26"/>
        <v/>
      </c>
      <c r="BK26" s="32" t="str">
        <f t="shared" ca="1" si="27"/>
        <v/>
      </c>
      <c r="BL26" s="32" t="str">
        <f t="shared" ca="1" si="28"/>
        <v/>
      </c>
      <c r="BM26" s="91" t="str">
        <f t="shared" ca="1" si="29"/>
        <v/>
      </c>
      <c r="BN26" s="29" t="str">
        <f t="shared" ca="1" si="30"/>
        <v/>
      </c>
      <c r="BO26" s="29" t="str">
        <f t="shared" ca="1" si="31"/>
        <v/>
      </c>
      <c r="BP26" s="29" t="str">
        <f t="shared" ca="1" si="32"/>
        <v/>
      </c>
      <c r="BQ26" s="29" t="str">
        <f t="shared" ca="1" si="33"/>
        <v/>
      </c>
      <c r="BR26" s="177" t="str">
        <f t="shared" si="4"/>
        <v/>
      </c>
      <c r="BS26" s="93" t="str">
        <f t="shared" ca="1" si="34"/>
        <v/>
      </c>
      <c r="BT26" s="125" t="str">
        <f t="shared" ca="1" si="35"/>
        <v/>
      </c>
      <c r="BU26" s="126" t="str">
        <f t="shared" ca="1" si="36"/>
        <v/>
      </c>
      <c r="BV26" s="126" t="str">
        <f t="shared" ca="1" si="37"/>
        <v/>
      </c>
      <c r="BW26" s="126" t="str">
        <f t="shared" ca="1" si="38"/>
        <v/>
      </c>
      <c r="BX26" s="126" t="str">
        <f t="shared" ca="1" si="39"/>
        <v/>
      </c>
      <c r="BY26" s="127" t="str">
        <f t="shared" ca="1" si="40"/>
        <v/>
      </c>
      <c r="CA26" s="30" t="str">
        <f t="shared" ca="1" si="41"/>
        <v/>
      </c>
    </row>
    <row r="27" spans="1:79" s="29" customFormat="1" ht="14.1" customHeight="1" x14ac:dyDescent="0.3">
      <c r="A27" s="82" t="str">
        <f t="shared" ca="1" si="6"/>
        <v/>
      </c>
      <c r="B27" s="128"/>
      <c r="C27" s="128"/>
      <c r="D27" s="128"/>
      <c r="E27" s="128"/>
      <c r="F27" s="128"/>
      <c r="G27" s="128" t="s">
        <v>163</v>
      </c>
      <c r="H27" s="128"/>
      <c r="I27" s="128"/>
      <c r="J27" s="128"/>
      <c r="L27" s="129"/>
      <c r="M27" s="139">
        <f t="shared" si="7"/>
        <v>0</v>
      </c>
      <c r="N27" s="130"/>
      <c r="O27" s="130"/>
      <c r="P27" s="130"/>
      <c r="Q27" s="130"/>
      <c r="R27" s="130"/>
      <c r="AB27" s="29">
        <v>27</v>
      </c>
      <c r="AC27" s="171"/>
      <c r="AD27" s="193"/>
      <c r="AE27" s="175"/>
      <c r="AF27" s="176"/>
      <c r="AG27" s="176"/>
      <c r="AH27" s="176"/>
      <c r="AI27" s="176"/>
      <c r="AJ27" s="97"/>
      <c r="AO27" s="97"/>
      <c r="AQ27" s="97">
        <f t="shared" si="8"/>
        <v>5</v>
      </c>
      <c r="AR27" s="29" t="str">
        <f>IF($AQ28&gt;$AQ27, IFERROR(MATCH($AQ27, $AQ28:$AQ$140, 0)-1, ROW($AR$140)-ROW()), "")</f>
        <v/>
      </c>
      <c r="AS27" s="97">
        <f t="shared" ca="1" si="9"/>
        <v>0</v>
      </c>
      <c r="AT27" s="29">
        <f t="shared" ca="1" si="10"/>
        <v>0</v>
      </c>
      <c r="AU27" s="29">
        <f t="shared" ca="1" si="11"/>
        <v>0</v>
      </c>
      <c r="AV27" s="29">
        <f t="shared" ca="1" si="12"/>
        <v>0</v>
      </c>
      <c r="AW27" s="29">
        <f t="shared" ca="1" si="13"/>
        <v>0</v>
      </c>
      <c r="AX27" s="91">
        <f t="shared" ca="1" si="14"/>
        <v>0</v>
      </c>
      <c r="AY27" s="29">
        <f t="shared" ca="1" si="15"/>
        <v>0</v>
      </c>
      <c r="AZ27" s="29">
        <f t="shared" ca="1" si="16"/>
        <v>0</v>
      </c>
      <c r="BA27" s="29">
        <f t="shared" ca="1" si="17"/>
        <v>0</v>
      </c>
      <c r="BB27" s="29">
        <f t="shared" ca="1" si="18"/>
        <v>0</v>
      </c>
      <c r="BC27" s="87" t="str">
        <f t="shared" ca="1" si="19"/>
        <v/>
      </c>
      <c r="BD27" s="32" t="str">
        <f t="shared" ca="1" si="20"/>
        <v/>
      </c>
      <c r="BE27" s="32" t="str">
        <f t="shared" ca="1" si="21"/>
        <v/>
      </c>
      <c r="BF27" s="32" t="str">
        <f t="shared" ca="1" si="22"/>
        <v/>
      </c>
      <c r="BG27" s="32" t="str">
        <f t="shared" ca="1" si="23"/>
        <v/>
      </c>
      <c r="BH27" s="89" t="str">
        <f t="shared" ca="1" si="24"/>
        <v/>
      </c>
      <c r="BI27" s="32" t="str">
        <f t="shared" ca="1" si="25"/>
        <v/>
      </c>
      <c r="BJ27" s="32" t="str">
        <f t="shared" ca="1" si="26"/>
        <v/>
      </c>
      <c r="BK27" s="32" t="str">
        <f t="shared" ca="1" si="27"/>
        <v/>
      </c>
      <c r="BL27" s="32" t="str">
        <f t="shared" ca="1" si="28"/>
        <v/>
      </c>
      <c r="BM27" s="91" t="str">
        <f t="shared" ca="1" si="29"/>
        <v/>
      </c>
      <c r="BN27" s="29" t="str">
        <f t="shared" ca="1" si="30"/>
        <v/>
      </c>
      <c r="BO27" s="29" t="str">
        <f t="shared" ca="1" si="31"/>
        <v/>
      </c>
      <c r="BP27" s="29" t="str">
        <f t="shared" ca="1" si="32"/>
        <v/>
      </c>
      <c r="BQ27" s="29" t="str">
        <f t="shared" ca="1" si="33"/>
        <v/>
      </c>
      <c r="BR27" s="177" t="str">
        <f t="shared" si="4"/>
        <v/>
      </c>
      <c r="BS27" s="93" t="str">
        <f t="shared" ca="1" si="34"/>
        <v/>
      </c>
      <c r="BT27" s="125" t="str">
        <f t="shared" ca="1" si="35"/>
        <v/>
      </c>
      <c r="BU27" s="126" t="str">
        <f t="shared" ca="1" si="36"/>
        <v/>
      </c>
      <c r="BV27" s="126" t="str">
        <f t="shared" ca="1" si="37"/>
        <v/>
      </c>
      <c r="BW27" s="126" t="str">
        <f t="shared" ca="1" si="38"/>
        <v/>
      </c>
      <c r="BX27" s="126" t="str">
        <f t="shared" ca="1" si="39"/>
        <v/>
      </c>
      <c r="BY27" s="127" t="str">
        <f t="shared" ca="1" si="40"/>
        <v/>
      </c>
      <c r="CA27" s="30" t="str">
        <f t="shared" ca="1" si="41"/>
        <v/>
      </c>
    </row>
    <row r="28" spans="1:79" s="29" customFormat="1" ht="14.1" customHeight="1" x14ac:dyDescent="0.3">
      <c r="A28" s="82" t="str">
        <f t="shared" ca="1" si="6"/>
        <v/>
      </c>
      <c r="B28" s="128"/>
      <c r="C28" s="128"/>
      <c r="D28" s="128"/>
      <c r="E28" s="128"/>
      <c r="F28" s="128"/>
      <c r="G28" s="128" t="s">
        <v>164</v>
      </c>
      <c r="H28" s="128"/>
      <c r="I28" s="128"/>
      <c r="J28" s="128"/>
      <c r="L28" s="129"/>
      <c r="M28" s="139">
        <f t="shared" si="7"/>
        <v>0</v>
      </c>
      <c r="N28" s="130"/>
      <c r="O28" s="130"/>
      <c r="P28" s="130"/>
      <c r="Q28" s="130"/>
      <c r="R28" s="130"/>
      <c r="AB28" s="29">
        <v>28</v>
      </c>
      <c r="AC28" s="171"/>
      <c r="AD28" s="193"/>
      <c r="AE28" s="175"/>
      <c r="AF28" s="176"/>
      <c r="AG28" s="176"/>
      <c r="AH28" s="176"/>
      <c r="AI28" s="176"/>
      <c r="AJ28" s="97"/>
      <c r="AO28" s="97"/>
      <c r="AQ28" s="97">
        <f t="shared" si="8"/>
        <v>5</v>
      </c>
      <c r="AR28" s="29" t="str">
        <f>IF($AQ29&gt;$AQ28, IFERROR(MATCH($AQ28, $AQ29:$AQ$140, 0)-1, ROW($AR$140)-ROW()), "")</f>
        <v/>
      </c>
      <c r="AS28" s="97">
        <f t="shared" ca="1" si="9"/>
        <v>0</v>
      </c>
      <c r="AT28" s="29">
        <f t="shared" ca="1" si="10"/>
        <v>0</v>
      </c>
      <c r="AU28" s="29">
        <f t="shared" ca="1" si="11"/>
        <v>0</v>
      </c>
      <c r="AV28" s="29">
        <f t="shared" ca="1" si="12"/>
        <v>0</v>
      </c>
      <c r="AW28" s="29">
        <f t="shared" ca="1" si="13"/>
        <v>0</v>
      </c>
      <c r="AX28" s="91">
        <f t="shared" ca="1" si="14"/>
        <v>0</v>
      </c>
      <c r="AY28" s="29">
        <f t="shared" ca="1" si="15"/>
        <v>0</v>
      </c>
      <c r="AZ28" s="29">
        <f t="shared" ca="1" si="16"/>
        <v>0</v>
      </c>
      <c r="BA28" s="29">
        <f t="shared" ca="1" si="17"/>
        <v>0</v>
      </c>
      <c r="BB28" s="29">
        <f t="shared" ca="1" si="18"/>
        <v>0</v>
      </c>
      <c r="BC28" s="87" t="str">
        <f t="shared" ca="1" si="19"/>
        <v/>
      </c>
      <c r="BD28" s="32" t="str">
        <f t="shared" ca="1" si="20"/>
        <v/>
      </c>
      <c r="BE28" s="32" t="str">
        <f t="shared" ca="1" si="21"/>
        <v/>
      </c>
      <c r="BF28" s="32" t="str">
        <f t="shared" ca="1" si="22"/>
        <v/>
      </c>
      <c r="BG28" s="32" t="str">
        <f t="shared" ca="1" si="23"/>
        <v/>
      </c>
      <c r="BH28" s="89" t="str">
        <f t="shared" ca="1" si="24"/>
        <v/>
      </c>
      <c r="BI28" s="32" t="str">
        <f t="shared" ca="1" si="25"/>
        <v/>
      </c>
      <c r="BJ28" s="32" t="str">
        <f t="shared" ca="1" si="26"/>
        <v/>
      </c>
      <c r="BK28" s="32" t="str">
        <f t="shared" ca="1" si="27"/>
        <v/>
      </c>
      <c r="BL28" s="32" t="str">
        <f t="shared" ca="1" si="28"/>
        <v/>
      </c>
      <c r="BM28" s="91" t="str">
        <f t="shared" ca="1" si="29"/>
        <v/>
      </c>
      <c r="BN28" s="29" t="str">
        <f t="shared" ca="1" si="30"/>
        <v/>
      </c>
      <c r="BO28" s="29" t="str">
        <f t="shared" ca="1" si="31"/>
        <v/>
      </c>
      <c r="BP28" s="29" t="str">
        <f t="shared" ca="1" si="32"/>
        <v/>
      </c>
      <c r="BQ28" s="29" t="str">
        <f t="shared" ca="1" si="33"/>
        <v/>
      </c>
      <c r="BR28" s="177" t="str">
        <f t="shared" si="4"/>
        <v/>
      </c>
      <c r="BS28" s="93" t="str">
        <f t="shared" ca="1" si="34"/>
        <v/>
      </c>
      <c r="BT28" s="125" t="str">
        <f t="shared" ca="1" si="35"/>
        <v/>
      </c>
      <c r="BU28" s="126" t="str">
        <f t="shared" ca="1" si="36"/>
        <v/>
      </c>
      <c r="BV28" s="126" t="str">
        <f t="shared" ca="1" si="37"/>
        <v/>
      </c>
      <c r="BW28" s="126" t="str">
        <f t="shared" ca="1" si="38"/>
        <v/>
      </c>
      <c r="BX28" s="126" t="str">
        <f t="shared" ca="1" si="39"/>
        <v/>
      </c>
      <c r="BY28" s="127" t="str">
        <f t="shared" ca="1" si="40"/>
        <v/>
      </c>
      <c r="CA28" s="30" t="str">
        <f t="shared" ca="1" si="41"/>
        <v/>
      </c>
    </row>
    <row r="29" spans="1:79" s="29" customFormat="1" ht="14.1" customHeight="1" x14ac:dyDescent="0.3">
      <c r="A29" s="82" t="str">
        <f t="shared" ca="1" si="6"/>
        <v/>
      </c>
      <c r="B29" s="128"/>
      <c r="C29" s="128"/>
      <c r="D29" s="128"/>
      <c r="E29" s="128"/>
      <c r="F29" s="128"/>
      <c r="G29" s="128" t="s">
        <v>165</v>
      </c>
      <c r="H29" s="128"/>
      <c r="I29" s="128"/>
      <c r="J29" s="128"/>
      <c r="L29" s="129"/>
      <c r="M29" s="139">
        <f t="shared" si="7"/>
        <v>0</v>
      </c>
      <c r="N29" s="130"/>
      <c r="O29" s="130"/>
      <c r="P29" s="130"/>
      <c r="Q29" s="130"/>
      <c r="R29" s="130"/>
      <c r="AB29" s="29">
        <v>29</v>
      </c>
      <c r="AC29" s="171"/>
      <c r="AD29" s="193"/>
      <c r="AE29" s="175"/>
      <c r="AF29" s="176"/>
      <c r="AG29" s="176"/>
      <c r="AH29" s="176"/>
      <c r="AI29" s="176"/>
      <c r="AJ29" s="97"/>
      <c r="AO29" s="97"/>
      <c r="AQ29" s="97">
        <f t="shared" si="8"/>
        <v>5</v>
      </c>
      <c r="AR29" s="29" t="str">
        <f>IF($AQ30&gt;$AQ29, IFERROR(MATCH($AQ29, $AQ30:$AQ$140, 0)-1, ROW($AR$140)-ROW()), "")</f>
        <v/>
      </c>
      <c r="AS29" s="97">
        <f t="shared" ca="1" si="9"/>
        <v>0</v>
      </c>
      <c r="AT29" s="29">
        <f t="shared" ca="1" si="10"/>
        <v>0</v>
      </c>
      <c r="AU29" s="29">
        <f t="shared" ca="1" si="11"/>
        <v>0</v>
      </c>
      <c r="AV29" s="29">
        <f t="shared" ca="1" si="12"/>
        <v>0</v>
      </c>
      <c r="AW29" s="29">
        <f t="shared" ca="1" si="13"/>
        <v>0</v>
      </c>
      <c r="AX29" s="91">
        <f t="shared" ca="1" si="14"/>
        <v>0</v>
      </c>
      <c r="AY29" s="29">
        <f t="shared" ca="1" si="15"/>
        <v>0</v>
      </c>
      <c r="AZ29" s="29">
        <f t="shared" ca="1" si="16"/>
        <v>0</v>
      </c>
      <c r="BA29" s="29">
        <f t="shared" ca="1" si="17"/>
        <v>0</v>
      </c>
      <c r="BB29" s="29">
        <f t="shared" ca="1" si="18"/>
        <v>0</v>
      </c>
      <c r="BC29" s="87" t="str">
        <f t="shared" ca="1" si="19"/>
        <v/>
      </c>
      <c r="BD29" s="32" t="str">
        <f t="shared" ca="1" si="20"/>
        <v/>
      </c>
      <c r="BE29" s="32" t="str">
        <f t="shared" ca="1" si="21"/>
        <v/>
      </c>
      <c r="BF29" s="32" t="str">
        <f t="shared" ca="1" si="22"/>
        <v/>
      </c>
      <c r="BG29" s="32" t="str">
        <f t="shared" ca="1" si="23"/>
        <v/>
      </c>
      <c r="BH29" s="89" t="str">
        <f t="shared" ca="1" si="24"/>
        <v/>
      </c>
      <c r="BI29" s="32" t="str">
        <f t="shared" ca="1" si="25"/>
        <v/>
      </c>
      <c r="BJ29" s="32" t="str">
        <f t="shared" ca="1" si="26"/>
        <v/>
      </c>
      <c r="BK29" s="32" t="str">
        <f t="shared" ca="1" si="27"/>
        <v/>
      </c>
      <c r="BL29" s="32" t="str">
        <f t="shared" ca="1" si="28"/>
        <v/>
      </c>
      <c r="BM29" s="91" t="str">
        <f t="shared" ca="1" si="29"/>
        <v/>
      </c>
      <c r="BN29" s="29" t="str">
        <f t="shared" ca="1" si="30"/>
        <v/>
      </c>
      <c r="BO29" s="29" t="str">
        <f t="shared" ca="1" si="31"/>
        <v/>
      </c>
      <c r="BP29" s="29" t="str">
        <f t="shared" ca="1" si="32"/>
        <v/>
      </c>
      <c r="BQ29" s="29" t="str">
        <f t="shared" ca="1" si="33"/>
        <v/>
      </c>
      <c r="BR29" s="177" t="str">
        <f t="shared" si="4"/>
        <v/>
      </c>
      <c r="BS29" s="93" t="str">
        <f t="shared" ca="1" si="34"/>
        <v/>
      </c>
      <c r="BT29" s="125" t="str">
        <f t="shared" ca="1" si="35"/>
        <v/>
      </c>
      <c r="BU29" s="126" t="str">
        <f t="shared" ca="1" si="36"/>
        <v/>
      </c>
      <c r="BV29" s="126" t="str">
        <f t="shared" ca="1" si="37"/>
        <v/>
      </c>
      <c r="BW29" s="126" t="str">
        <f t="shared" ca="1" si="38"/>
        <v/>
      </c>
      <c r="BX29" s="126" t="str">
        <f t="shared" ca="1" si="39"/>
        <v/>
      </c>
      <c r="BY29" s="127" t="str">
        <f t="shared" ca="1" si="40"/>
        <v/>
      </c>
      <c r="CA29" s="30" t="str">
        <f t="shared" ca="1" si="41"/>
        <v/>
      </c>
    </row>
    <row r="30" spans="1:79" s="29" customFormat="1" ht="14.1" customHeight="1" x14ac:dyDescent="0.3">
      <c r="A30" s="82" t="str">
        <f t="shared" ca="1" si="6"/>
        <v/>
      </c>
      <c r="B30" s="128"/>
      <c r="C30" s="128"/>
      <c r="D30" s="128"/>
      <c r="E30" s="128"/>
      <c r="F30" s="128"/>
      <c r="G30" s="128" t="s">
        <v>166</v>
      </c>
      <c r="H30" s="128"/>
      <c r="I30" s="128"/>
      <c r="J30" s="128"/>
      <c r="L30" s="129"/>
      <c r="M30" s="139">
        <f t="shared" si="7"/>
        <v>0</v>
      </c>
      <c r="N30" s="130"/>
      <c r="O30" s="130"/>
      <c r="P30" s="130"/>
      <c r="Q30" s="130"/>
      <c r="R30" s="130"/>
      <c r="AB30" s="29">
        <v>30</v>
      </c>
      <c r="AC30" s="171"/>
      <c r="AD30" s="193"/>
      <c r="AE30" s="175"/>
      <c r="AF30" s="176"/>
      <c r="AG30" s="176"/>
      <c r="AH30" s="176"/>
      <c r="AI30" s="176"/>
      <c r="AJ30" s="97"/>
      <c r="AO30" s="97"/>
      <c r="AQ30" s="97">
        <f t="shared" si="8"/>
        <v>5</v>
      </c>
      <c r="AR30" s="29" t="str">
        <f>IF($AQ31&gt;$AQ30, IFERROR(MATCH($AQ30, $AQ31:$AQ$140, 0)-1, ROW($AR$140)-ROW()), "")</f>
        <v/>
      </c>
      <c r="AS30" s="97">
        <f t="shared" ca="1" si="9"/>
        <v>0</v>
      </c>
      <c r="AT30" s="29">
        <f t="shared" ca="1" si="10"/>
        <v>0</v>
      </c>
      <c r="AU30" s="29">
        <f t="shared" ca="1" si="11"/>
        <v>0</v>
      </c>
      <c r="AV30" s="29">
        <f t="shared" ca="1" si="12"/>
        <v>0</v>
      </c>
      <c r="AW30" s="29">
        <f t="shared" ca="1" si="13"/>
        <v>0</v>
      </c>
      <c r="AX30" s="91">
        <f t="shared" ca="1" si="14"/>
        <v>0</v>
      </c>
      <c r="AY30" s="29">
        <f t="shared" ca="1" si="15"/>
        <v>0</v>
      </c>
      <c r="AZ30" s="29">
        <f t="shared" ca="1" si="16"/>
        <v>0</v>
      </c>
      <c r="BA30" s="29">
        <f t="shared" ca="1" si="17"/>
        <v>0</v>
      </c>
      <c r="BB30" s="29">
        <f t="shared" ca="1" si="18"/>
        <v>0</v>
      </c>
      <c r="BC30" s="87" t="str">
        <f t="shared" ca="1" si="19"/>
        <v/>
      </c>
      <c r="BD30" s="32" t="str">
        <f t="shared" ca="1" si="20"/>
        <v/>
      </c>
      <c r="BE30" s="32" t="str">
        <f t="shared" ca="1" si="21"/>
        <v/>
      </c>
      <c r="BF30" s="32" t="str">
        <f t="shared" ca="1" si="22"/>
        <v/>
      </c>
      <c r="BG30" s="32" t="str">
        <f t="shared" ca="1" si="23"/>
        <v/>
      </c>
      <c r="BH30" s="89" t="str">
        <f t="shared" ca="1" si="24"/>
        <v/>
      </c>
      <c r="BI30" s="32" t="str">
        <f t="shared" ca="1" si="25"/>
        <v/>
      </c>
      <c r="BJ30" s="32" t="str">
        <f t="shared" ca="1" si="26"/>
        <v/>
      </c>
      <c r="BK30" s="32" t="str">
        <f t="shared" ca="1" si="27"/>
        <v/>
      </c>
      <c r="BL30" s="32" t="str">
        <f t="shared" ca="1" si="28"/>
        <v/>
      </c>
      <c r="BM30" s="91" t="str">
        <f t="shared" ca="1" si="29"/>
        <v/>
      </c>
      <c r="BN30" s="29" t="str">
        <f t="shared" ca="1" si="30"/>
        <v/>
      </c>
      <c r="BO30" s="29" t="str">
        <f t="shared" ca="1" si="31"/>
        <v/>
      </c>
      <c r="BP30" s="29" t="str">
        <f t="shared" ca="1" si="32"/>
        <v/>
      </c>
      <c r="BQ30" s="29" t="str">
        <f t="shared" ca="1" si="33"/>
        <v/>
      </c>
      <c r="BR30" s="177" t="str">
        <f t="shared" si="4"/>
        <v/>
      </c>
      <c r="BS30" s="93" t="str">
        <f t="shared" ca="1" si="34"/>
        <v/>
      </c>
      <c r="BT30" s="125" t="str">
        <f t="shared" ca="1" si="35"/>
        <v/>
      </c>
      <c r="BU30" s="126" t="str">
        <f t="shared" ca="1" si="36"/>
        <v/>
      </c>
      <c r="BV30" s="126" t="str">
        <f t="shared" ca="1" si="37"/>
        <v/>
      </c>
      <c r="BW30" s="126" t="str">
        <f t="shared" ca="1" si="38"/>
        <v/>
      </c>
      <c r="BX30" s="126" t="str">
        <f t="shared" ca="1" si="39"/>
        <v/>
      </c>
      <c r="BY30" s="127" t="str">
        <f t="shared" ca="1" si="40"/>
        <v/>
      </c>
      <c r="CA30" s="30" t="str">
        <f t="shared" ca="1" si="41"/>
        <v/>
      </c>
    </row>
    <row r="31" spans="1:79" s="29" customFormat="1" ht="14.1" customHeight="1" x14ac:dyDescent="0.3">
      <c r="A31" s="82" t="str">
        <f t="shared" ca="1" si="6"/>
        <v/>
      </c>
      <c r="B31" s="128"/>
      <c r="C31" s="128"/>
      <c r="D31" s="128"/>
      <c r="E31" s="128"/>
      <c r="F31" s="128"/>
      <c r="G31" s="128" t="s">
        <v>167</v>
      </c>
      <c r="H31" s="128"/>
      <c r="I31" s="128"/>
      <c r="J31" s="128"/>
      <c r="L31" s="129"/>
      <c r="M31" s="139">
        <f t="shared" si="7"/>
        <v>0</v>
      </c>
      <c r="N31" s="130"/>
      <c r="O31" s="130"/>
      <c r="P31" s="130"/>
      <c r="Q31" s="130"/>
      <c r="R31" s="130"/>
      <c r="AB31" s="29">
        <v>31</v>
      </c>
      <c r="AC31" s="171"/>
      <c r="AD31" s="193"/>
      <c r="AE31" s="175"/>
      <c r="AF31" s="176"/>
      <c r="AG31" s="176"/>
      <c r="AH31" s="176"/>
      <c r="AI31" s="176"/>
      <c r="AJ31" s="97"/>
      <c r="AO31" s="97"/>
      <c r="AQ31" s="97">
        <f t="shared" si="8"/>
        <v>5</v>
      </c>
      <c r="AR31" s="29" t="str">
        <f>IF($AQ32&gt;$AQ31, IFERROR(MATCH($AQ31, $AQ32:$AQ$140, 0)-1, ROW($AR$140)-ROW()), "")</f>
        <v/>
      </c>
      <c r="AS31" s="97">
        <f t="shared" ca="1" si="9"/>
        <v>0</v>
      </c>
      <c r="AT31" s="29">
        <f t="shared" ca="1" si="10"/>
        <v>0</v>
      </c>
      <c r="AU31" s="29">
        <f t="shared" ca="1" si="11"/>
        <v>0</v>
      </c>
      <c r="AV31" s="29">
        <f t="shared" ca="1" si="12"/>
        <v>0</v>
      </c>
      <c r="AW31" s="29">
        <f t="shared" ca="1" si="13"/>
        <v>0</v>
      </c>
      <c r="AX31" s="91">
        <f t="shared" ca="1" si="14"/>
        <v>0</v>
      </c>
      <c r="AY31" s="29">
        <f t="shared" ca="1" si="15"/>
        <v>0</v>
      </c>
      <c r="AZ31" s="29">
        <f t="shared" ca="1" si="16"/>
        <v>0</v>
      </c>
      <c r="BA31" s="29">
        <f t="shared" ca="1" si="17"/>
        <v>0</v>
      </c>
      <c r="BB31" s="29">
        <f t="shared" ca="1" si="18"/>
        <v>0</v>
      </c>
      <c r="BC31" s="87" t="str">
        <f t="shared" ca="1" si="19"/>
        <v/>
      </c>
      <c r="BD31" s="32" t="str">
        <f t="shared" ca="1" si="20"/>
        <v/>
      </c>
      <c r="BE31" s="32" t="str">
        <f t="shared" ca="1" si="21"/>
        <v/>
      </c>
      <c r="BF31" s="32" t="str">
        <f t="shared" ca="1" si="22"/>
        <v/>
      </c>
      <c r="BG31" s="32" t="str">
        <f t="shared" ca="1" si="23"/>
        <v/>
      </c>
      <c r="BH31" s="89" t="str">
        <f t="shared" ca="1" si="24"/>
        <v/>
      </c>
      <c r="BI31" s="32" t="str">
        <f t="shared" ca="1" si="25"/>
        <v/>
      </c>
      <c r="BJ31" s="32" t="str">
        <f t="shared" ca="1" si="26"/>
        <v/>
      </c>
      <c r="BK31" s="32" t="str">
        <f t="shared" ca="1" si="27"/>
        <v/>
      </c>
      <c r="BL31" s="32" t="str">
        <f t="shared" ca="1" si="28"/>
        <v/>
      </c>
      <c r="BM31" s="91" t="str">
        <f t="shared" ca="1" si="29"/>
        <v/>
      </c>
      <c r="BN31" s="29" t="str">
        <f t="shared" ca="1" si="30"/>
        <v/>
      </c>
      <c r="BO31" s="29" t="str">
        <f t="shared" ca="1" si="31"/>
        <v/>
      </c>
      <c r="BP31" s="29" t="str">
        <f t="shared" ca="1" si="32"/>
        <v/>
      </c>
      <c r="BQ31" s="29" t="str">
        <f t="shared" ca="1" si="33"/>
        <v/>
      </c>
      <c r="BR31" s="177" t="str">
        <f t="shared" si="4"/>
        <v/>
      </c>
      <c r="BS31" s="93" t="str">
        <f t="shared" ca="1" si="34"/>
        <v/>
      </c>
      <c r="BT31" s="125" t="str">
        <f t="shared" ca="1" si="35"/>
        <v/>
      </c>
      <c r="BU31" s="126" t="str">
        <f t="shared" ca="1" si="36"/>
        <v/>
      </c>
      <c r="BV31" s="126" t="str">
        <f t="shared" ca="1" si="37"/>
        <v/>
      </c>
      <c r="BW31" s="126" t="str">
        <f t="shared" ca="1" si="38"/>
        <v/>
      </c>
      <c r="BX31" s="126" t="str">
        <f t="shared" ca="1" si="39"/>
        <v/>
      </c>
      <c r="BY31" s="127" t="str">
        <f t="shared" ca="1" si="40"/>
        <v/>
      </c>
      <c r="CA31" s="30" t="str">
        <f t="shared" ca="1" si="41"/>
        <v/>
      </c>
    </row>
    <row r="32" spans="1:79" s="29" customFormat="1" ht="14.1" customHeight="1" x14ac:dyDescent="0.3">
      <c r="A32" s="82" t="str">
        <f t="shared" ca="1" si="6"/>
        <v/>
      </c>
      <c r="B32" s="128"/>
      <c r="C32" s="128" t="s">
        <v>38</v>
      </c>
      <c r="D32" s="128" t="s">
        <v>38</v>
      </c>
      <c r="E32" s="128" t="s">
        <v>38</v>
      </c>
      <c r="F32" s="128" t="s">
        <v>300</v>
      </c>
      <c r="G32" s="128"/>
      <c r="H32" s="128"/>
      <c r="I32" s="128"/>
      <c r="J32" s="128"/>
      <c r="L32" s="129">
        <v>7333</v>
      </c>
      <c r="M32" s="139">
        <f t="shared" si="7"/>
        <v>0</v>
      </c>
      <c r="N32" s="130">
        <f>SUM(N33,N34,N35,N36,N37,N38)</f>
        <v>0</v>
      </c>
      <c r="O32" s="130">
        <f t="shared" ref="O32:P32" si="42">SUM(O33,O34,O35,O36,O37,O38)</f>
        <v>0</v>
      </c>
      <c r="P32" s="130">
        <f t="shared" si="42"/>
        <v>0</v>
      </c>
      <c r="Q32" s="130"/>
      <c r="R32" s="130"/>
      <c r="AB32" s="29">
        <v>32</v>
      </c>
      <c r="AC32" s="171"/>
      <c r="AD32" s="193"/>
      <c r="AE32" s="175"/>
      <c r="AF32" s="176"/>
      <c r="AG32" s="176"/>
      <c r="AH32" s="176"/>
      <c r="AI32" s="176"/>
      <c r="AJ32" s="97"/>
      <c r="AO32" s="97"/>
      <c r="AQ32" s="97">
        <f t="shared" si="8"/>
        <v>4</v>
      </c>
      <c r="AR32" s="29">
        <f>IF($AQ33&gt;$AQ32, IFERROR(MATCH($AQ32, $AQ33:$AQ$140, 0)-1, ROW($AR$140)-ROW()), "")</f>
        <v>6</v>
      </c>
      <c r="AS32" s="97">
        <f t="shared" ca="1" si="9"/>
        <v>0</v>
      </c>
      <c r="AT32" s="29">
        <f t="shared" ca="1" si="10"/>
        <v>0</v>
      </c>
      <c r="AU32" s="29">
        <f t="shared" ca="1" si="11"/>
        <v>0</v>
      </c>
      <c r="AV32" s="29">
        <f t="shared" ca="1" si="12"/>
        <v>0</v>
      </c>
      <c r="AW32" s="29">
        <f t="shared" ca="1" si="13"/>
        <v>0</v>
      </c>
      <c r="AX32" s="91">
        <f t="shared" ca="1" si="14"/>
        <v>0</v>
      </c>
      <c r="AY32" s="29">
        <f t="shared" ca="1" si="15"/>
        <v>0</v>
      </c>
      <c r="AZ32" s="29">
        <f t="shared" ca="1" si="16"/>
        <v>0</v>
      </c>
      <c r="BA32" s="29">
        <f t="shared" ca="1" si="17"/>
        <v>0</v>
      </c>
      <c r="BB32" s="29">
        <f t="shared" ca="1" si="18"/>
        <v>0</v>
      </c>
      <c r="BC32" s="87" t="str">
        <f t="shared" ca="1" si="19"/>
        <v/>
      </c>
      <c r="BD32" s="32" t="str">
        <f t="shared" ca="1" si="20"/>
        <v/>
      </c>
      <c r="BE32" s="32" t="str">
        <f t="shared" ca="1" si="21"/>
        <v/>
      </c>
      <c r="BF32" s="32" t="str">
        <f t="shared" ca="1" si="22"/>
        <v/>
      </c>
      <c r="BG32" s="32" t="str">
        <f t="shared" ca="1" si="23"/>
        <v/>
      </c>
      <c r="BH32" s="89" t="str">
        <f t="shared" ca="1" si="24"/>
        <v/>
      </c>
      <c r="BI32" s="32" t="str">
        <f t="shared" ca="1" si="25"/>
        <v/>
      </c>
      <c r="BJ32" s="32" t="str">
        <f t="shared" ca="1" si="26"/>
        <v/>
      </c>
      <c r="BK32" s="32" t="str">
        <f t="shared" ca="1" si="27"/>
        <v/>
      </c>
      <c r="BL32" s="32" t="str">
        <f t="shared" ca="1" si="28"/>
        <v/>
      </c>
      <c r="BM32" s="91" t="str">
        <f t="shared" ca="1" si="29"/>
        <v/>
      </c>
      <c r="BN32" s="29" t="str">
        <f t="shared" ca="1" si="30"/>
        <v/>
      </c>
      <c r="BO32" s="29" t="str">
        <f t="shared" ca="1" si="31"/>
        <v/>
      </c>
      <c r="BP32" s="29" t="str">
        <f t="shared" ca="1" si="32"/>
        <v/>
      </c>
      <c r="BQ32" s="29" t="str">
        <f t="shared" ca="1" si="33"/>
        <v/>
      </c>
      <c r="BR32" s="177" t="str">
        <f t="shared" si="4"/>
        <v/>
      </c>
      <c r="BS32" s="93" t="str">
        <f t="shared" ca="1" si="34"/>
        <v/>
      </c>
      <c r="BT32" s="125" t="str">
        <f t="shared" ca="1" si="35"/>
        <v/>
      </c>
      <c r="BU32" s="126" t="str">
        <f t="shared" ca="1" si="36"/>
        <v/>
      </c>
      <c r="BV32" s="126" t="str">
        <f t="shared" ca="1" si="37"/>
        <v/>
      </c>
      <c r="BW32" s="126" t="str">
        <f t="shared" ca="1" si="38"/>
        <v/>
      </c>
      <c r="BX32" s="126" t="str">
        <f t="shared" ca="1" si="39"/>
        <v/>
      </c>
      <c r="BY32" s="127" t="str">
        <f t="shared" ca="1" si="40"/>
        <v/>
      </c>
      <c r="CA32" s="30" t="str">
        <f t="shared" ca="1" si="41"/>
        <v/>
      </c>
    </row>
    <row r="33" spans="1:79" s="29" customFormat="1" ht="14.1" customHeight="1" x14ac:dyDescent="0.3">
      <c r="A33" s="82" t="str">
        <f t="shared" ca="1" si="6"/>
        <v/>
      </c>
      <c r="B33" s="128"/>
      <c r="C33" s="128" t="s">
        <v>38</v>
      </c>
      <c r="D33" s="128" t="s">
        <v>38</v>
      </c>
      <c r="E33" s="128" t="s">
        <v>38</v>
      </c>
      <c r="F33" s="128" t="s">
        <v>38</v>
      </c>
      <c r="G33" s="128" t="s">
        <v>111</v>
      </c>
      <c r="H33" s="128"/>
      <c r="I33" s="128"/>
      <c r="J33" s="128"/>
      <c r="L33" s="129">
        <v>73330</v>
      </c>
      <c r="M33" s="139">
        <f t="shared" si="7"/>
        <v>0</v>
      </c>
      <c r="N33" s="130"/>
      <c r="O33" s="130"/>
      <c r="P33" s="130"/>
      <c r="Q33" s="130"/>
      <c r="R33" s="130"/>
      <c r="AB33" s="29">
        <v>33</v>
      </c>
      <c r="AC33" s="171"/>
      <c r="AD33" s="193"/>
      <c r="AE33" s="175"/>
      <c r="AF33" s="176"/>
      <c r="AG33" s="176"/>
      <c r="AH33" s="176"/>
      <c r="AI33" s="176"/>
      <c r="AJ33" s="97"/>
      <c r="AO33" s="97"/>
      <c r="AQ33" s="97">
        <f t="shared" si="8"/>
        <v>5</v>
      </c>
      <c r="AR33" s="29" t="str">
        <f>IF($AQ34&gt;$AQ33, IFERROR(MATCH($AQ33, $AQ34:$AQ$140, 0)-1, ROW($AR$140)-ROW()), "")</f>
        <v/>
      </c>
      <c r="AS33" s="97">
        <f t="shared" ca="1" si="9"/>
        <v>0</v>
      </c>
      <c r="AT33" s="29">
        <f t="shared" ca="1" si="10"/>
        <v>0</v>
      </c>
      <c r="AU33" s="29">
        <f t="shared" ca="1" si="11"/>
        <v>0</v>
      </c>
      <c r="AV33" s="29">
        <f t="shared" ca="1" si="12"/>
        <v>0</v>
      </c>
      <c r="AW33" s="29">
        <f t="shared" ca="1" si="13"/>
        <v>0</v>
      </c>
      <c r="AX33" s="91">
        <f t="shared" ca="1" si="14"/>
        <v>0</v>
      </c>
      <c r="AY33" s="29">
        <f t="shared" ca="1" si="15"/>
        <v>0</v>
      </c>
      <c r="AZ33" s="29">
        <f t="shared" ca="1" si="16"/>
        <v>0</v>
      </c>
      <c r="BA33" s="29">
        <f t="shared" ca="1" si="17"/>
        <v>0</v>
      </c>
      <c r="BB33" s="29">
        <f t="shared" ca="1" si="18"/>
        <v>0</v>
      </c>
      <c r="BC33" s="87" t="str">
        <f t="shared" ca="1" si="19"/>
        <v/>
      </c>
      <c r="BD33" s="32" t="str">
        <f t="shared" ca="1" si="20"/>
        <v/>
      </c>
      <c r="BE33" s="32" t="str">
        <f t="shared" ca="1" si="21"/>
        <v/>
      </c>
      <c r="BF33" s="32" t="str">
        <f t="shared" ca="1" si="22"/>
        <v/>
      </c>
      <c r="BG33" s="32" t="str">
        <f t="shared" ca="1" si="23"/>
        <v/>
      </c>
      <c r="BH33" s="89" t="str">
        <f t="shared" ca="1" si="24"/>
        <v/>
      </c>
      <c r="BI33" s="32" t="str">
        <f t="shared" ca="1" si="25"/>
        <v/>
      </c>
      <c r="BJ33" s="32" t="str">
        <f t="shared" ca="1" si="26"/>
        <v/>
      </c>
      <c r="BK33" s="32" t="str">
        <f t="shared" ca="1" si="27"/>
        <v/>
      </c>
      <c r="BL33" s="32" t="str">
        <f t="shared" ca="1" si="28"/>
        <v/>
      </c>
      <c r="BM33" s="91" t="str">
        <f t="shared" ca="1" si="29"/>
        <v/>
      </c>
      <c r="BN33" s="29" t="str">
        <f t="shared" ca="1" si="30"/>
        <v/>
      </c>
      <c r="BO33" s="29" t="str">
        <f t="shared" ca="1" si="31"/>
        <v/>
      </c>
      <c r="BP33" s="29" t="str">
        <f t="shared" ca="1" si="32"/>
        <v/>
      </c>
      <c r="BQ33" s="29" t="str">
        <f t="shared" ca="1" si="33"/>
        <v/>
      </c>
      <c r="BR33" s="177" t="str">
        <f t="shared" si="4"/>
        <v/>
      </c>
      <c r="BS33" s="93" t="str">
        <f t="shared" ca="1" si="34"/>
        <v/>
      </c>
      <c r="BT33" s="125" t="str">
        <f t="shared" ca="1" si="35"/>
        <v/>
      </c>
      <c r="BU33" s="126" t="str">
        <f t="shared" ca="1" si="36"/>
        <v/>
      </c>
      <c r="BV33" s="126" t="str">
        <f t="shared" ca="1" si="37"/>
        <v/>
      </c>
      <c r="BW33" s="126" t="str">
        <f t="shared" ca="1" si="38"/>
        <v/>
      </c>
      <c r="BX33" s="126" t="str">
        <f t="shared" ca="1" si="39"/>
        <v/>
      </c>
      <c r="BY33" s="127" t="str">
        <f t="shared" ca="1" si="40"/>
        <v/>
      </c>
      <c r="CA33" s="30" t="str">
        <f t="shared" ca="1" si="41"/>
        <v/>
      </c>
    </row>
    <row r="34" spans="1:79" s="29" customFormat="1" ht="14.1" customHeight="1" x14ac:dyDescent="0.3">
      <c r="A34" s="82" t="str">
        <f t="shared" ca="1" si="6"/>
        <v/>
      </c>
      <c r="B34" s="128"/>
      <c r="C34" s="128" t="s">
        <v>38</v>
      </c>
      <c r="D34" s="128" t="s">
        <v>38</v>
      </c>
      <c r="E34" s="128" t="s">
        <v>38</v>
      </c>
      <c r="F34" s="128" t="s">
        <v>38</v>
      </c>
      <c r="G34" s="128" t="s">
        <v>112</v>
      </c>
      <c r="H34" s="128"/>
      <c r="I34" s="128"/>
      <c r="J34" s="128"/>
      <c r="L34" s="129">
        <v>73331</v>
      </c>
      <c r="M34" s="139">
        <f t="shared" si="7"/>
        <v>0</v>
      </c>
      <c r="N34" s="130"/>
      <c r="O34" s="130"/>
      <c r="P34" s="130"/>
      <c r="Q34" s="130"/>
      <c r="R34" s="130"/>
      <c r="AB34" s="29">
        <v>34</v>
      </c>
      <c r="AC34" s="171"/>
      <c r="AD34" s="193"/>
      <c r="AE34" s="175"/>
      <c r="AF34" s="176"/>
      <c r="AG34" s="176"/>
      <c r="AH34" s="176"/>
      <c r="AI34" s="176"/>
      <c r="AJ34" s="97"/>
      <c r="AO34" s="97"/>
      <c r="AQ34" s="97">
        <f t="shared" si="8"/>
        <v>5</v>
      </c>
      <c r="AR34" s="29" t="str">
        <f>IF($AQ35&gt;$AQ34, IFERROR(MATCH($AQ34, $AQ35:$AQ$140, 0)-1, ROW($AR$140)-ROW()), "")</f>
        <v/>
      </c>
      <c r="AS34" s="97">
        <f t="shared" ca="1" si="9"/>
        <v>0</v>
      </c>
      <c r="AT34" s="29">
        <f t="shared" ca="1" si="10"/>
        <v>0</v>
      </c>
      <c r="AU34" s="29">
        <f t="shared" ca="1" si="11"/>
        <v>0</v>
      </c>
      <c r="AV34" s="29">
        <f t="shared" ca="1" si="12"/>
        <v>0</v>
      </c>
      <c r="AW34" s="29">
        <f t="shared" ca="1" si="13"/>
        <v>0</v>
      </c>
      <c r="AX34" s="91">
        <f t="shared" ca="1" si="14"/>
        <v>0</v>
      </c>
      <c r="AY34" s="29">
        <f t="shared" ca="1" si="15"/>
        <v>0</v>
      </c>
      <c r="AZ34" s="29">
        <f t="shared" ca="1" si="16"/>
        <v>0</v>
      </c>
      <c r="BA34" s="29">
        <f t="shared" ca="1" si="17"/>
        <v>0</v>
      </c>
      <c r="BB34" s="29">
        <f t="shared" ca="1" si="18"/>
        <v>0</v>
      </c>
      <c r="BC34" s="87" t="str">
        <f t="shared" ca="1" si="19"/>
        <v/>
      </c>
      <c r="BD34" s="32" t="str">
        <f t="shared" ca="1" si="20"/>
        <v/>
      </c>
      <c r="BE34" s="32" t="str">
        <f t="shared" ca="1" si="21"/>
        <v/>
      </c>
      <c r="BF34" s="32" t="str">
        <f t="shared" ca="1" si="22"/>
        <v/>
      </c>
      <c r="BG34" s="32" t="str">
        <f t="shared" ca="1" si="23"/>
        <v/>
      </c>
      <c r="BH34" s="89" t="str">
        <f t="shared" ca="1" si="24"/>
        <v/>
      </c>
      <c r="BI34" s="32" t="str">
        <f t="shared" ca="1" si="25"/>
        <v/>
      </c>
      <c r="BJ34" s="32" t="str">
        <f t="shared" ca="1" si="26"/>
        <v/>
      </c>
      <c r="BK34" s="32" t="str">
        <f t="shared" ca="1" si="27"/>
        <v/>
      </c>
      <c r="BL34" s="32" t="str">
        <f t="shared" ca="1" si="28"/>
        <v/>
      </c>
      <c r="BM34" s="91" t="str">
        <f t="shared" ca="1" si="29"/>
        <v/>
      </c>
      <c r="BN34" s="29" t="str">
        <f t="shared" ca="1" si="30"/>
        <v/>
      </c>
      <c r="BO34" s="29" t="str">
        <f t="shared" ca="1" si="31"/>
        <v/>
      </c>
      <c r="BP34" s="29" t="str">
        <f t="shared" ca="1" si="32"/>
        <v/>
      </c>
      <c r="BQ34" s="29" t="str">
        <f t="shared" ca="1" si="33"/>
        <v/>
      </c>
      <c r="BR34" s="177" t="str">
        <f t="shared" si="4"/>
        <v/>
      </c>
      <c r="BS34" s="93" t="str">
        <f t="shared" ca="1" si="34"/>
        <v/>
      </c>
      <c r="BT34" s="125" t="str">
        <f t="shared" ca="1" si="35"/>
        <v/>
      </c>
      <c r="BU34" s="126" t="str">
        <f t="shared" ca="1" si="36"/>
        <v/>
      </c>
      <c r="BV34" s="126" t="str">
        <f t="shared" ca="1" si="37"/>
        <v/>
      </c>
      <c r="BW34" s="126" t="str">
        <f t="shared" ca="1" si="38"/>
        <v/>
      </c>
      <c r="BX34" s="126" t="str">
        <f t="shared" ca="1" si="39"/>
        <v/>
      </c>
      <c r="BY34" s="127" t="str">
        <f t="shared" ca="1" si="40"/>
        <v/>
      </c>
      <c r="CA34" s="30" t="str">
        <f t="shared" ca="1" si="41"/>
        <v/>
      </c>
    </row>
    <row r="35" spans="1:79" s="29" customFormat="1" ht="14.1" customHeight="1" x14ac:dyDescent="0.3">
      <c r="A35" s="82" t="str">
        <f t="shared" ca="1" si="6"/>
        <v/>
      </c>
      <c r="B35" s="128"/>
      <c r="C35" s="128" t="s">
        <v>38</v>
      </c>
      <c r="D35" s="128" t="s">
        <v>38</v>
      </c>
      <c r="E35" s="128" t="s">
        <v>38</v>
      </c>
      <c r="F35" s="128" t="s">
        <v>38</v>
      </c>
      <c r="G35" s="128" t="s">
        <v>113</v>
      </c>
      <c r="H35" s="128"/>
      <c r="I35" s="128"/>
      <c r="J35" s="128"/>
      <c r="L35" s="129">
        <v>73332</v>
      </c>
      <c r="M35" s="139">
        <f t="shared" si="7"/>
        <v>0</v>
      </c>
      <c r="N35" s="130"/>
      <c r="O35" s="130"/>
      <c r="P35" s="130"/>
      <c r="Q35" s="130"/>
      <c r="R35" s="130"/>
      <c r="AB35" s="29">
        <v>35</v>
      </c>
      <c r="AC35" s="171"/>
      <c r="AD35" s="193"/>
      <c r="AE35" s="175"/>
      <c r="AF35" s="176"/>
      <c r="AG35" s="176"/>
      <c r="AH35" s="176"/>
      <c r="AI35" s="176"/>
      <c r="AJ35" s="97"/>
      <c r="AO35" s="97"/>
      <c r="AQ35" s="97">
        <f t="shared" si="8"/>
        <v>5</v>
      </c>
      <c r="AR35" s="29" t="str">
        <f>IF($AQ36&gt;$AQ35, IFERROR(MATCH($AQ35, $AQ36:$AQ$140, 0)-1, ROW($AR$140)-ROW()), "")</f>
        <v/>
      </c>
      <c r="AS35" s="97">
        <f t="shared" ca="1" si="9"/>
        <v>0</v>
      </c>
      <c r="AT35" s="29">
        <f t="shared" ca="1" si="10"/>
        <v>0</v>
      </c>
      <c r="AU35" s="29">
        <f t="shared" ca="1" si="11"/>
        <v>0</v>
      </c>
      <c r="AV35" s="29">
        <f t="shared" ca="1" si="12"/>
        <v>0</v>
      </c>
      <c r="AW35" s="29">
        <f t="shared" ca="1" si="13"/>
        <v>0</v>
      </c>
      <c r="AX35" s="91">
        <f t="shared" ca="1" si="14"/>
        <v>0</v>
      </c>
      <c r="AY35" s="29">
        <f t="shared" ca="1" si="15"/>
        <v>0</v>
      </c>
      <c r="AZ35" s="29">
        <f t="shared" ca="1" si="16"/>
        <v>0</v>
      </c>
      <c r="BA35" s="29">
        <f t="shared" ca="1" si="17"/>
        <v>0</v>
      </c>
      <c r="BB35" s="29">
        <f t="shared" ca="1" si="18"/>
        <v>0</v>
      </c>
      <c r="BC35" s="87" t="str">
        <f t="shared" ca="1" si="19"/>
        <v/>
      </c>
      <c r="BD35" s="32" t="str">
        <f t="shared" ca="1" si="20"/>
        <v/>
      </c>
      <c r="BE35" s="32" t="str">
        <f t="shared" ca="1" si="21"/>
        <v/>
      </c>
      <c r="BF35" s="32" t="str">
        <f t="shared" ca="1" si="22"/>
        <v/>
      </c>
      <c r="BG35" s="32" t="str">
        <f t="shared" ca="1" si="23"/>
        <v/>
      </c>
      <c r="BH35" s="89" t="str">
        <f t="shared" ca="1" si="24"/>
        <v/>
      </c>
      <c r="BI35" s="32" t="str">
        <f t="shared" ca="1" si="25"/>
        <v/>
      </c>
      <c r="BJ35" s="32" t="str">
        <f t="shared" ca="1" si="26"/>
        <v/>
      </c>
      <c r="BK35" s="32" t="str">
        <f t="shared" ca="1" si="27"/>
        <v/>
      </c>
      <c r="BL35" s="32" t="str">
        <f t="shared" ca="1" si="28"/>
        <v/>
      </c>
      <c r="BM35" s="91" t="str">
        <f t="shared" ca="1" si="29"/>
        <v/>
      </c>
      <c r="BN35" s="29" t="str">
        <f t="shared" ca="1" si="30"/>
        <v/>
      </c>
      <c r="BO35" s="29" t="str">
        <f t="shared" ca="1" si="31"/>
        <v/>
      </c>
      <c r="BP35" s="29" t="str">
        <f t="shared" ca="1" si="32"/>
        <v/>
      </c>
      <c r="BQ35" s="29" t="str">
        <f t="shared" ca="1" si="33"/>
        <v/>
      </c>
      <c r="BR35" s="177" t="str">
        <f t="shared" si="4"/>
        <v/>
      </c>
      <c r="BS35" s="93" t="str">
        <f t="shared" ca="1" si="34"/>
        <v/>
      </c>
      <c r="BT35" s="125" t="str">
        <f t="shared" ca="1" si="35"/>
        <v/>
      </c>
      <c r="BU35" s="126" t="str">
        <f t="shared" ca="1" si="36"/>
        <v/>
      </c>
      <c r="BV35" s="126" t="str">
        <f t="shared" ca="1" si="37"/>
        <v/>
      </c>
      <c r="BW35" s="126" t="str">
        <f t="shared" ca="1" si="38"/>
        <v/>
      </c>
      <c r="BX35" s="126" t="str">
        <f t="shared" ca="1" si="39"/>
        <v/>
      </c>
      <c r="BY35" s="127" t="str">
        <f t="shared" ca="1" si="40"/>
        <v/>
      </c>
      <c r="CA35" s="30" t="str">
        <f t="shared" ca="1" si="41"/>
        <v/>
      </c>
    </row>
    <row r="36" spans="1:79" s="29" customFormat="1" ht="14.1" customHeight="1" x14ac:dyDescent="0.3">
      <c r="A36" s="82" t="str">
        <f t="shared" ca="1" si="6"/>
        <v/>
      </c>
      <c r="B36" s="128"/>
      <c r="C36" s="128" t="s">
        <v>38</v>
      </c>
      <c r="D36" s="128" t="s">
        <v>38</v>
      </c>
      <c r="E36" s="128" t="s">
        <v>38</v>
      </c>
      <c r="F36" s="128" t="s">
        <v>38</v>
      </c>
      <c r="G36" s="128" t="s">
        <v>178</v>
      </c>
      <c r="H36" s="128"/>
      <c r="I36" s="128"/>
      <c r="J36" s="128"/>
      <c r="L36" s="129">
        <v>73333</v>
      </c>
      <c r="M36" s="139">
        <f t="shared" si="7"/>
        <v>0</v>
      </c>
      <c r="N36" s="130"/>
      <c r="O36" s="130"/>
      <c r="P36" s="130"/>
      <c r="Q36" s="130"/>
      <c r="R36" s="130"/>
      <c r="AB36" s="29">
        <v>36</v>
      </c>
      <c r="AC36" s="171"/>
      <c r="AD36" s="193"/>
      <c r="AE36" s="175"/>
      <c r="AF36" s="176"/>
      <c r="AG36" s="176"/>
      <c r="AH36" s="176"/>
      <c r="AI36" s="176"/>
      <c r="AJ36" s="97"/>
      <c r="AO36" s="97"/>
      <c r="AQ36" s="97">
        <f t="shared" si="8"/>
        <v>5</v>
      </c>
      <c r="AR36" s="29" t="str">
        <f>IF($AQ37&gt;$AQ36, IFERROR(MATCH($AQ36, $AQ37:$AQ$140, 0)-1, ROW($AR$140)-ROW()), "")</f>
        <v/>
      </c>
      <c r="AS36" s="97">
        <f t="shared" ca="1" si="9"/>
        <v>0</v>
      </c>
      <c r="AT36" s="29">
        <f t="shared" ca="1" si="10"/>
        <v>0</v>
      </c>
      <c r="AU36" s="29">
        <f t="shared" ca="1" si="11"/>
        <v>0</v>
      </c>
      <c r="AV36" s="29">
        <f t="shared" ca="1" si="12"/>
        <v>0</v>
      </c>
      <c r="AW36" s="29">
        <f t="shared" ca="1" si="13"/>
        <v>0</v>
      </c>
      <c r="AX36" s="91">
        <f t="shared" ca="1" si="14"/>
        <v>0</v>
      </c>
      <c r="AY36" s="29">
        <f t="shared" ca="1" si="15"/>
        <v>0</v>
      </c>
      <c r="AZ36" s="29">
        <f t="shared" ca="1" si="16"/>
        <v>0</v>
      </c>
      <c r="BA36" s="29">
        <f t="shared" ca="1" si="17"/>
        <v>0</v>
      </c>
      <c r="BB36" s="29">
        <f t="shared" ca="1" si="18"/>
        <v>0</v>
      </c>
      <c r="BC36" s="87" t="str">
        <f t="shared" ca="1" si="19"/>
        <v/>
      </c>
      <c r="BD36" s="32" t="str">
        <f t="shared" ca="1" si="20"/>
        <v/>
      </c>
      <c r="BE36" s="32" t="str">
        <f t="shared" ca="1" si="21"/>
        <v/>
      </c>
      <c r="BF36" s="32" t="str">
        <f t="shared" ca="1" si="22"/>
        <v/>
      </c>
      <c r="BG36" s="32" t="str">
        <f t="shared" ca="1" si="23"/>
        <v/>
      </c>
      <c r="BH36" s="89" t="str">
        <f t="shared" ca="1" si="24"/>
        <v/>
      </c>
      <c r="BI36" s="32" t="str">
        <f t="shared" ca="1" si="25"/>
        <v/>
      </c>
      <c r="BJ36" s="32" t="str">
        <f t="shared" ca="1" si="26"/>
        <v/>
      </c>
      <c r="BK36" s="32" t="str">
        <f t="shared" ca="1" si="27"/>
        <v/>
      </c>
      <c r="BL36" s="32" t="str">
        <f t="shared" ca="1" si="28"/>
        <v/>
      </c>
      <c r="BM36" s="91" t="str">
        <f t="shared" ca="1" si="29"/>
        <v/>
      </c>
      <c r="BN36" s="29" t="str">
        <f t="shared" ca="1" si="30"/>
        <v/>
      </c>
      <c r="BO36" s="29" t="str">
        <f t="shared" ca="1" si="31"/>
        <v/>
      </c>
      <c r="BP36" s="29" t="str">
        <f t="shared" ca="1" si="32"/>
        <v/>
      </c>
      <c r="BQ36" s="29" t="str">
        <f t="shared" ca="1" si="33"/>
        <v/>
      </c>
      <c r="BR36" s="177" t="str">
        <f t="shared" si="4"/>
        <v/>
      </c>
      <c r="BS36" s="93" t="str">
        <f t="shared" ca="1" si="34"/>
        <v/>
      </c>
      <c r="BT36" s="125" t="str">
        <f t="shared" ca="1" si="35"/>
        <v/>
      </c>
      <c r="BU36" s="126" t="str">
        <f t="shared" ca="1" si="36"/>
        <v/>
      </c>
      <c r="BV36" s="126" t="str">
        <f t="shared" ca="1" si="37"/>
        <v/>
      </c>
      <c r="BW36" s="126" t="str">
        <f t="shared" ca="1" si="38"/>
        <v/>
      </c>
      <c r="BX36" s="126" t="str">
        <f t="shared" ca="1" si="39"/>
        <v/>
      </c>
      <c r="BY36" s="127" t="str">
        <f t="shared" ca="1" si="40"/>
        <v/>
      </c>
      <c r="CA36" s="30" t="str">
        <f t="shared" ca="1" si="41"/>
        <v/>
      </c>
    </row>
    <row r="37" spans="1:79" s="29" customFormat="1" ht="14.1" customHeight="1" x14ac:dyDescent="0.3">
      <c r="A37" s="82" t="str">
        <f t="shared" ca="1" si="6"/>
        <v/>
      </c>
      <c r="B37" s="128"/>
      <c r="C37" s="128" t="s">
        <v>38</v>
      </c>
      <c r="D37" s="128" t="s">
        <v>38</v>
      </c>
      <c r="E37" s="128" t="s">
        <v>38</v>
      </c>
      <c r="F37" s="128" t="s">
        <v>38</v>
      </c>
      <c r="G37" s="128" t="s">
        <v>114</v>
      </c>
      <c r="H37" s="128"/>
      <c r="I37" s="128"/>
      <c r="J37" s="128"/>
      <c r="L37" s="129">
        <v>73334</v>
      </c>
      <c r="M37" s="139">
        <f t="shared" si="7"/>
        <v>0</v>
      </c>
      <c r="N37" s="130"/>
      <c r="O37" s="130"/>
      <c r="P37" s="130"/>
      <c r="Q37" s="130"/>
      <c r="R37" s="130"/>
      <c r="AB37" s="29">
        <v>37</v>
      </c>
      <c r="AC37" s="171"/>
      <c r="AD37" s="193"/>
      <c r="AE37" s="175"/>
      <c r="AF37" s="176"/>
      <c r="AG37" s="176"/>
      <c r="AH37" s="176"/>
      <c r="AI37" s="176"/>
      <c r="AJ37" s="97"/>
      <c r="AO37" s="97"/>
      <c r="AQ37" s="97">
        <f t="shared" si="8"/>
        <v>5</v>
      </c>
      <c r="AR37" s="29" t="str">
        <f>IF($AQ38&gt;$AQ37, IFERROR(MATCH($AQ37, $AQ38:$AQ$140, 0)-1, ROW($AR$140)-ROW()), "")</f>
        <v/>
      </c>
      <c r="AS37" s="97">
        <f t="shared" ca="1" si="9"/>
        <v>0</v>
      </c>
      <c r="AT37" s="29">
        <f t="shared" ca="1" si="10"/>
        <v>0</v>
      </c>
      <c r="AU37" s="29">
        <f t="shared" ca="1" si="11"/>
        <v>0</v>
      </c>
      <c r="AV37" s="29">
        <f t="shared" ca="1" si="12"/>
        <v>0</v>
      </c>
      <c r="AW37" s="29">
        <f t="shared" ca="1" si="13"/>
        <v>0</v>
      </c>
      <c r="AX37" s="91">
        <f t="shared" ca="1" si="14"/>
        <v>0</v>
      </c>
      <c r="AY37" s="29">
        <f t="shared" ca="1" si="15"/>
        <v>0</v>
      </c>
      <c r="AZ37" s="29">
        <f t="shared" ca="1" si="16"/>
        <v>0</v>
      </c>
      <c r="BA37" s="29">
        <f t="shared" ca="1" si="17"/>
        <v>0</v>
      </c>
      <c r="BB37" s="29">
        <f t="shared" ca="1" si="18"/>
        <v>0</v>
      </c>
      <c r="BC37" s="87" t="str">
        <f t="shared" ca="1" si="19"/>
        <v/>
      </c>
      <c r="BD37" s="32" t="str">
        <f t="shared" ca="1" si="20"/>
        <v/>
      </c>
      <c r="BE37" s="32" t="str">
        <f t="shared" ca="1" si="21"/>
        <v/>
      </c>
      <c r="BF37" s="32" t="str">
        <f t="shared" ca="1" si="22"/>
        <v/>
      </c>
      <c r="BG37" s="32" t="str">
        <f t="shared" ca="1" si="23"/>
        <v/>
      </c>
      <c r="BH37" s="89" t="str">
        <f t="shared" ca="1" si="24"/>
        <v/>
      </c>
      <c r="BI37" s="32" t="str">
        <f t="shared" ca="1" si="25"/>
        <v/>
      </c>
      <c r="BJ37" s="32" t="str">
        <f t="shared" ca="1" si="26"/>
        <v/>
      </c>
      <c r="BK37" s="32" t="str">
        <f t="shared" ca="1" si="27"/>
        <v/>
      </c>
      <c r="BL37" s="32" t="str">
        <f t="shared" ca="1" si="28"/>
        <v/>
      </c>
      <c r="BM37" s="91" t="str">
        <f t="shared" ca="1" si="29"/>
        <v/>
      </c>
      <c r="BN37" s="29" t="str">
        <f t="shared" ca="1" si="30"/>
        <v/>
      </c>
      <c r="BO37" s="29" t="str">
        <f t="shared" ca="1" si="31"/>
        <v/>
      </c>
      <c r="BP37" s="29" t="str">
        <f t="shared" ca="1" si="32"/>
        <v/>
      </c>
      <c r="BQ37" s="29" t="str">
        <f t="shared" ca="1" si="33"/>
        <v/>
      </c>
      <c r="BR37" s="177" t="str">
        <f t="shared" si="4"/>
        <v/>
      </c>
      <c r="BS37" s="93" t="str">
        <f t="shared" ca="1" si="34"/>
        <v/>
      </c>
      <c r="BT37" s="125" t="str">
        <f t="shared" ca="1" si="35"/>
        <v/>
      </c>
      <c r="BU37" s="126" t="str">
        <f t="shared" ca="1" si="36"/>
        <v/>
      </c>
      <c r="BV37" s="126" t="str">
        <f t="shared" ca="1" si="37"/>
        <v/>
      </c>
      <c r="BW37" s="126" t="str">
        <f t="shared" ca="1" si="38"/>
        <v/>
      </c>
      <c r="BX37" s="126" t="str">
        <f t="shared" ca="1" si="39"/>
        <v/>
      </c>
      <c r="BY37" s="127" t="str">
        <f t="shared" ca="1" si="40"/>
        <v/>
      </c>
      <c r="CA37" s="30" t="str">
        <f t="shared" ca="1" si="41"/>
        <v/>
      </c>
    </row>
    <row r="38" spans="1:79" s="29" customFormat="1" ht="14.1" customHeight="1" x14ac:dyDescent="0.3">
      <c r="A38" s="82" t="str">
        <f t="shared" ca="1" si="6"/>
        <v/>
      </c>
      <c r="B38" s="128"/>
      <c r="C38" s="128" t="s">
        <v>38</v>
      </c>
      <c r="D38" s="128" t="s">
        <v>38</v>
      </c>
      <c r="E38" s="128" t="s">
        <v>38</v>
      </c>
      <c r="F38" s="128" t="s">
        <v>38</v>
      </c>
      <c r="G38" s="128" t="s">
        <v>299</v>
      </c>
      <c r="H38" s="128"/>
      <c r="I38" s="128"/>
      <c r="J38" s="128"/>
      <c r="L38" s="129">
        <v>73338</v>
      </c>
      <c r="M38" s="139">
        <f t="shared" si="7"/>
        <v>0</v>
      </c>
      <c r="N38" s="130"/>
      <c r="O38" s="130"/>
      <c r="P38" s="130"/>
      <c r="Q38" s="130"/>
      <c r="R38" s="130"/>
      <c r="AB38" s="29">
        <v>38</v>
      </c>
      <c r="AC38" s="171"/>
      <c r="AD38" s="193"/>
      <c r="AE38" s="175"/>
      <c r="AF38" s="176"/>
      <c r="AG38" s="176"/>
      <c r="AH38" s="176"/>
      <c r="AI38" s="176"/>
      <c r="AJ38" s="97"/>
      <c r="AO38" s="97"/>
      <c r="AQ38" s="97">
        <f t="shared" si="8"/>
        <v>5</v>
      </c>
      <c r="AR38" s="29" t="str">
        <f>IF($AQ39&gt;$AQ38, IFERROR(MATCH($AQ38, $AQ39:$AQ$140, 0)-1, ROW($AR$140)-ROW()), "")</f>
        <v/>
      </c>
      <c r="AS38" s="97">
        <f t="shared" ca="1" si="9"/>
        <v>0</v>
      </c>
      <c r="AT38" s="29">
        <f t="shared" ca="1" si="10"/>
        <v>0</v>
      </c>
      <c r="AU38" s="29">
        <f t="shared" ca="1" si="11"/>
        <v>0</v>
      </c>
      <c r="AV38" s="29">
        <f t="shared" ca="1" si="12"/>
        <v>0</v>
      </c>
      <c r="AW38" s="29">
        <f t="shared" ca="1" si="13"/>
        <v>0</v>
      </c>
      <c r="AX38" s="91">
        <f t="shared" ca="1" si="14"/>
        <v>0</v>
      </c>
      <c r="AY38" s="29">
        <f t="shared" ca="1" si="15"/>
        <v>0</v>
      </c>
      <c r="AZ38" s="29">
        <f t="shared" ca="1" si="16"/>
        <v>0</v>
      </c>
      <c r="BA38" s="29">
        <f t="shared" ca="1" si="17"/>
        <v>0</v>
      </c>
      <c r="BB38" s="29">
        <f t="shared" ca="1" si="18"/>
        <v>0</v>
      </c>
      <c r="BC38" s="87" t="str">
        <f t="shared" ca="1" si="19"/>
        <v/>
      </c>
      <c r="BD38" s="32" t="str">
        <f t="shared" ca="1" si="20"/>
        <v/>
      </c>
      <c r="BE38" s="32" t="str">
        <f t="shared" ca="1" si="21"/>
        <v/>
      </c>
      <c r="BF38" s="32" t="str">
        <f t="shared" ca="1" si="22"/>
        <v/>
      </c>
      <c r="BG38" s="32" t="str">
        <f t="shared" ca="1" si="23"/>
        <v/>
      </c>
      <c r="BH38" s="89" t="str">
        <f t="shared" ca="1" si="24"/>
        <v/>
      </c>
      <c r="BI38" s="32" t="str">
        <f t="shared" ca="1" si="25"/>
        <v/>
      </c>
      <c r="BJ38" s="32" t="str">
        <f t="shared" ca="1" si="26"/>
        <v/>
      </c>
      <c r="BK38" s="32" t="str">
        <f t="shared" ca="1" si="27"/>
        <v/>
      </c>
      <c r="BL38" s="32" t="str">
        <f t="shared" ca="1" si="28"/>
        <v/>
      </c>
      <c r="BM38" s="91" t="str">
        <f t="shared" ca="1" si="29"/>
        <v/>
      </c>
      <c r="BN38" s="29" t="str">
        <f t="shared" ca="1" si="30"/>
        <v/>
      </c>
      <c r="BO38" s="29" t="str">
        <f t="shared" ca="1" si="31"/>
        <v/>
      </c>
      <c r="BP38" s="29" t="str">
        <f t="shared" ca="1" si="32"/>
        <v/>
      </c>
      <c r="BQ38" s="29" t="str">
        <f t="shared" ca="1" si="33"/>
        <v/>
      </c>
      <c r="BR38" s="177" t="str">
        <f t="shared" si="4"/>
        <v/>
      </c>
      <c r="BS38" s="93" t="str">
        <f t="shared" ca="1" si="34"/>
        <v/>
      </c>
      <c r="BT38" s="125" t="str">
        <f t="shared" ca="1" si="35"/>
        <v/>
      </c>
      <c r="BU38" s="126" t="str">
        <f t="shared" ca="1" si="36"/>
        <v/>
      </c>
      <c r="BV38" s="126" t="str">
        <f t="shared" ca="1" si="37"/>
        <v/>
      </c>
      <c r="BW38" s="126" t="str">
        <f t="shared" ca="1" si="38"/>
        <v/>
      </c>
      <c r="BX38" s="126" t="str">
        <f t="shared" ca="1" si="39"/>
        <v/>
      </c>
      <c r="BY38" s="127" t="str">
        <f t="shared" ca="1" si="40"/>
        <v/>
      </c>
      <c r="CA38" s="30" t="str">
        <f t="shared" ca="1" si="41"/>
        <v/>
      </c>
    </row>
    <row r="39" spans="1:79" s="29" customFormat="1" ht="14.1" customHeight="1" x14ac:dyDescent="0.3">
      <c r="A39" s="82" t="str">
        <f t="shared" ca="1" si="6"/>
        <v/>
      </c>
      <c r="B39" s="128"/>
      <c r="C39" s="128" t="s">
        <v>38</v>
      </c>
      <c r="D39" s="128" t="s">
        <v>38</v>
      </c>
      <c r="E39" s="128" t="s">
        <v>38</v>
      </c>
      <c r="F39" s="128" t="s">
        <v>115</v>
      </c>
      <c r="G39" s="128"/>
      <c r="H39" s="128"/>
      <c r="I39" s="128"/>
      <c r="J39" s="128"/>
      <c r="L39" s="129">
        <v>7334</v>
      </c>
      <c r="M39" s="139">
        <f t="shared" si="7"/>
        <v>0</v>
      </c>
      <c r="N39" s="130"/>
      <c r="O39" s="130"/>
      <c r="P39" s="130"/>
      <c r="Q39" s="130"/>
      <c r="R39" s="130"/>
      <c r="AB39" s="29">
        <v>39</v>
      </c>
      <c r="AC39" s="171"/>
      <c r="AD39" s="193"/>
      <c r="AE39" s="175"/>
      <c r="AF39" s="176"/>
      <c r="AG39" s="176"/>
      <c r="AH39" s="176"/>
      <c r="AI39" s="176"/>
      <c r="AJ39" s="97"/>
      <c r="AO39" s="97"/>
      <c r="AQ39" s="97">
        <f t="shared" si="8"/>
        <v>4</v>
      </c>
      <c r="AR39" s="29" t="str">
        <f>IF($AQ40&gt;$AQ39, IFERROR(MATCH($AQ39, $AQ40:$AQ$140, 0)-1, ROW($AR$140)-ROW()), "")</f>
        <v/>
      </c>
      <c r="AS39" s="97">
        <f t="shared" ca="1" si="9"/>
        <v>0</v>
      </c>
      <c r="AT39" s="29">
        <f t="shared" ca="1" si="10"/>
        <v>0</v>
      </c>
      <c r="AU39" s="29">
        <f t="shared" ca="1" si="11"/>
        <v>0</v>
      </c>
      <c r="AV39" s="29">
        <f t="shared" ca="1" si="12"/>
        <v>0</v>
      </c>
      <c r="AW39" s="29">
        <f t="shared" ca="1" si="13"/>
        <v>0</v>
      </c>
      <c r="AX39" s="91">
        <f t="shared" ca="1" si="14"/>
        <v>0</v>
      </c>
      <c r="AY39" s="29">
        <f t="shared" ca="1" si="15"/>
        <v>0</v>
      </c>
      <c r="AZ39" s="29">
        <f t="shared" ca="1" si="16"/>
        <v>0</v>
      </c>
      <c r="BA39" s="29">
        <f t="shared" ca="1" si="17"/>
        <v>0</v>
      </c>
      <c r="BB39" s="29">
        <f t="shared" ca="1" si="18"/>
        <v>0</v>
      </c>
      <c r="BC39" s="87" t="str">
        <f t="shared" ca="1" si="19"/>
        <v/>
      </c>
      <c r="BD39" s="32" t="str">
        <f t="shared" ca="1" si="20"/>
        <v/>
      </c>
      <c r="BE39" s="32" t="str">
        <f t="shared" ca="1" si="21"/>
        <v/>
      </c>
      <c r="BF39" s="32" t="str">
        <f t="shared" ca="1" si="22"/>
        <v/>
      </c>
      <c r="BG39" s="32" t="str">
        <f t="shared" ca="1" si="23"/>
        <v/>
      </c>
      <c r="BH39" s="89" t="str">
        <f t="shared" ca="1" si="24"/>
        <v/>
      </c>
      <c r="BI39" s="32" t="str">
        <f t="shared" ca="1" si="25"/>
        <v/>
      </c>
      <c r="BJ39" s="32" t="str">
        <f t="shared" ca="1" si="26"/>
        <v/>
      </c>
      <c r="BK39" s="32" t="str">
        <f t="shared" ca="1" si="27"/>
        <v/>
      </c>
      <c r="BL39" s="32" t="str">
        <f t="shared" ca="1" si="28"/>
        <v/>
      </c>
      <c r="BM39" s="91" t="str">
        <f t="shared" ca="1" si="29"/>
        <v/>
      </c>
      <c r="BN39" s="29" t="str">
        <f t="shared" ca="1" si="30"/>
        <v/>
      </c>
      <c r="BO39" s="29" t="str">
        <f t="shared" ca="1" si="31"/>
        <v/>
      </c>
      <c r="BP39" s="29" t="str">
        <f t="shared" ca="1" si="32"/>
        <v/>
      </c>
      <c r="BQ39" s="29" t="str">
        <f t="shared" ca="1" si="33"/>
        <v/>
      </c>
      <c r="BR39" s="177" t="str">
        <f t="shared" si="4"/>
        <v/>
      </c>
      <c r="BS39" s="93" t="str">
        <f t="shared" ca="1" si="34"/>
        <v/>
      </c>
      <c r="BT39" s="125" t="str">
        <f t="shared" ca="1" si="35"/>
        <v/>
      </c>
      <c r="BU39" s="126" t="str">
        <f t="shared" ca="1" si="36"/>
        <v/>
      </c>
      <c r="BV39" s="126" t="str">
        <f t="shared" ca="1" si="37"/>
        <v/>
      </c>
      <c r="BW39" s="126" t="str">
        <f t="shared" ca="1" si="38"/>
        <v/>
      </c>
      <c r="BX39" s="126" t="str">
        <f t="shared" ca="1" si="39"/>
        <v/>
      </c>
      <c r="BY39" s="127" t="str">
        <f t="shared" ca="1" si="40"/>
        <v/>
      </c>
      <c r="CA39" s="30" t="str">
        <f t="shared" ca="1" si="41"/>
        <v/>
      </c>
    </row>
    <row r="40" spans="1:79" s="29" customFormat="1" ht="14.1" customHeight="1" x14ac:dyDescent="0.3">
      <c r="A40" s="82" t="str">
        <f t="shared" ca="1" si="6"/>
        <v/>
      </c>
      <c r="B40" s="128"/>
      <c r="C40" s="128" t="s">
        <v>38</v>
      </c>
      <c r="D40" s="128" t="s">
        <v>38</v>
      </c>
      <c r="E40" s="128" t="s">
        <v>38</v>
      </c>
      <c r="F40" s="128" t="s">
        <v>116</v>
      </c>
      <c r="G40" s="128"/>
      <c r="H40" s="128"/>
      <c r="I40" s="128"/>
      <c r="J40" s="128"/>
      <c r="L40" s="129">
        <v>7335</v>
      </c>
      <c r="M40" s="139">
        <f t="shared" si="7"/>
        <v>0</v>
      </c>
      <c r="N40" s="130">
        <f>SUM(N41,N46,N47,N48,N49,N50,N51,N52,N53)</f>
        <v>0</v>
      </c>
      <c r="O40" s="130">
        <f t="shared" ref="O40:P40" si="43">SUM(O41,O46,O47,O48,O49,O50,O51,O52,O53)</f>
        <v>0</v>
      </c>
      <c r="P40" s="130">
        <f t="shared" si="43"/>
        <v>0</v>
      </c>
      <c r="Q40" s="130"/>
      <c r="R40" s="130"/>
      <c r="AB40" s="29">
        <v>40</v>
      </c>
      <c r="AC40" s="171"/>
      <c r="AD40" s="193"/>
      <c r="AE40" s="175"/>
      <c r="AF40" s="176"/>
      <c r="AG40" s="176"/>
      <c r="AH40" s="176"/>
      <c r="AI40" s="176"/>
      <c r="AJ40" s="97"/>
      <c r="AO40" s="97"/>
      <c r="AQ40" s="97">
        <f t="shared" si="8"/>
        <v>4</v>
      </c>
      <c r="AR40" s="29">
        <f>IF($AQ41&gt;$AQ40, IFERROR(MATCH($AQ40, $AQ41:$AQ$140, 0)-1, ROW($AR$140)-ROW()), "")</f>
        <v>13</v>
      </c>
      <c r="AS40" s="97">
        <f t="shared" ca="1" si="9"/>
        <v>0</v>
      </c>
      <c r="AT40" s="29">
        <f t="shared" ca="1" si="10"/>
        <v>0</v>
      </c>
      <c r="AU40" s="29">
        <f t="shared" ca="1" si="11"/>
        <v>0</v>
      </c>
      <c r="AV40" s="29">
        <f t="shared" ca="1" si="12"/>
        <v>0</v>
      </c>
      <c r="AW40" s="29">
        <f t="shared" ca="1" si="13"/>
        <v>0</v>
      </c>
      <c r="AX40" s="91">
        <f t="shared" ca="1" si="14"/>
        <v>0</v>
      </c>
      <c r="AY40" s="29">
        <f t="shared" ca="1" si="15"/>
        <v>0</v>
      </c>
      <c r="AZ40" s="29">
        <f t="shared" ca="1" si="16"/>
        <v>0</v>
      </c>
      <c r="BA40" s="29">
        <f t="shared" ca="1" si="17"/>
        <v>0</v>
      </c>
      <c r="BB40" s="29">
        <f t="shared" ca="1" si="18"/>
        <v>0</v>
      </c>
      <c r="BC40" s="87" t="str">
        <f t="shared" ca="1" si="19"/>
        <v/>
      </c>
      <c r="BD40" s="32" t="str">
        <f t="shared" ca="1" si="20"/>
        <v/>
      </c>
      <c r="BE40" s="32" t="str">
        <f t="shared" ca="1" si="21"/>
        <v/>
      </c>
      <c r="BF40" s="32" t="str">
        <f t="shared" ca="1" si="22"/>
        <v/>
      </c>
      <c r="BG40" s="32" t="str">
        <f t="shared" ca="1" si="23"/>
        <v/>
      </c>
      <c r="BH40" s="89" t="str">
        <f t="shared" ca="1" si="24"/>
        <v/>
      </c>
      <c r="BI40" s="32" t="str">
        <f t="shared" ca="1" si="25"/>
        <v/>
      </c>
      <c r="BJ40" s="32" t="str">
        <f t="shared" ca="1" si="26"/>
        <v/>
      </c>
      <c r="BK40" s="32" t="str">
        <f t="shared" ca="1" si="27"/>
        <v/>
      </c>
      <c r="BL40" s="32" t="str">
        <f t="shared" ca="1" si="28"/>
        <v/>
      </c>
      <c r="BM40" s="91" t="str">
        <f t="shared" ca="1" si="29"/>
        <v/>
      </c>
      <c r="BN40" s="29" t="str">
        <f t="shared" ca="1" si="30"/>
        <v/>
      </c>
      <c r="BO40" s="29" t="str">
        <f t="shared" ca="1" si="31"/>
        <v/>
      </c>
      <c r="BP40" s="29" t="str">
        <f t="shared" ca="1" si="32"/>
        <v/>
      </c>
      <c r="BQ40" s="29" t="str">
        <f t="shared" ca="1" si="33"/>
        <v/>
      </c>
      <c r="BR40" s="177" t="str">
        <f t="shared" si="4"/>
        <v/>
      </c>
      <c r="BS40" s="93" t="str">
        <f t="shared" ca="1" si="34"/>
        <v/>
      </c>
      <c r="BT40" s="125" t="str">
        <f t="shared" ca="1" si="35"/>
        <v/>
      </c>
      <c r="BU40" s="126" t="str">
        <f t="shared" ca="1" si="36"/>
        <v/>
      </c>
      <c r="BV40" s="126" t="str">
        <f t="shared" ca="1" si="37"/>
        <v/>
      </c>
      <c r="BW40" s="126" t="str">
        <f t="shared" ca="1" si="38"/>
        <v/>
      </c>
      <c r="BX40" s="126" t="str">
        <f t="shared" ca="1" si="39"/>
        <v/>
      </c>
      <c r="BY40" s="127" t="str">
        <f t="shared" ca="1" si="40"/>
        <v/>
      </c>
      <c r="CA40" s="30" t="str">
        <f t="shared" ca="1" si="41"/>
        <v/>
      </c>
    </row>
    <row r="41" spans="1:79" s="29" customFormat="1" ht="14.1" customHeight="1" x14ac:dyDescent="0.3">
      <c r="A41" s="82" t="str">
        <f t="shared" ca="1" si="6"/>
        <v/>
      </c>
      <c r="B41" s="128"/>
      <c r="C41" s="128" t="s">
        <v>38</v>
      </c>
      <c r="D41" s="128" t="s">
        <v>38</v>
      </c>
      <c r="E41" s="128" t="s">
        <v>38</v>
      </c>
      <c r="F41" s="128" t="s">
        <v>38</v>
      </c>
      <c r="G41" s="128" t="s">
        <v>117</v>
      </c>
      <c r="H41" s="128"/>
      <c r="I41" s="128"/>
      <c r="J41" s="128"/>
      <c r="L41" s="129">
        <v>73350</v>
      </c>
      <c r="M41" s="139">
        <f t="shared" si="7"/>
        <v>0</v>
      </c>
      <c r="N41" s="130">
        <f>SUM(N42,N43,N44,N45)</f>
        <v>0</v>
      </c>
      <c r="O41" s="130">
        <f t="shared" ref="O41:P41" si="44">SUM(O42,O43,O44,O45)</f>
        <v>0</v>
      </c>
      <c r="P41" s="130">
        <f t="shared" si="44"/>
        <v>0</v>
      </c>
      <c r="Q41" s="130"/>
      <c r="R41" s="130"/>
      <c r="AB41" s="29">
        <v>41</v>
      </c>
      <c r="AC41" s="171"/>
      <c r="AD41" s="193"/>
      <c r="AE41" s="175"/>
      <c r="AF41" s="176"/>
      <c r="AG41" s="176"/>
      <c r="AH41" s="176"/>
      <c r="AI41" s="176"/>
      <c r="AJ41" s="97"/>
      <c r="AO41" s="97"/>
      <c r="AQ41" s="97">
        <f t="shared" si="8"/>
        <v>5</v>
      </c>
      <c r="AR41" s="29">
        <f>IF($AQ42&gt;$AQ41, IFERROR(MATCH($AQ41, $AQ42:$AQ$140, 0)-1, ROW($AR$140)-ROW()), "")</f>
        <v>4</v>
      </c>
      <c r="AS41" s="97">
        <f t="shared" ca="1" si="9"/>
        <v>0</v>
      </c>
      <c r="AT41" s="29">
        <f t="shared" ca="1" si="10"/>
        <v>0</v>
      </c>
      <c r="AU41" s="29">
        <f t="shared" ca="1" si="11"/>
        <v>0</v>
      </c>
      <c r="AV41" s="29">
        <f t="shared" ca="1" si="12"/>
        <v>0</v>
      </c>
      <c r="AW41" s="29">
        <f t="shared" ca="1" si="13"/>
        <v>0</v>
      </c>
      <c r="AX41" s="91">
        <f t="shared" ca="1" si="14"/>
        <v>0</v>
      </c>
      <c r="AY41" s="29">
        <f t="shared" ca="1" si="15"/>
        <v>0</v>
      </c>
      <c r="AZ41" s="29">
        <f t="shared" ca="1" si="16"/>
        <v>0</v>
      </c>
      <c r="BA41" s="29">
        <f t="shared" ca="1" si="17"/>
        <v>0</v>
      </c>
      <c r="BB41" s="29">
        <f t="shared" ca="1" si="18"/>
        <v>0</v>
      </c>
      <c r="BC41" s="87" t="str">
        <f t="shared" ca="1" si="19"/>
        <v/>
      </c>
      <c r="BD41" s="32" t="str">
        <f t="shared" ca="1" si="20"/>
        <v/>
      </c>
      <c r="BE41" s="32" t="str">
        <f t="shared" ca="1" si="21"/>
        <v/>
      </c>
      <c r="BF41" s="32" t="str">
        <f t="shared" ca="1" si="22"/>
        <v/>
      </c>
      <c r="BG41" s="32" t="str">
        <f t="shared" ca="1" si="23"/>
        <v/>
      </c>
      <c r="BH41" s="89" t="str">
        <f t="shared" ca="1" si="24"/>
        <v/>
      </c>
      <c r="BI41" s="32" t="str">
        <f t="shared" ca="1" si="25"/>
        <v/>
      </c>
      <c r="BJ41" s="32" t="str">
        <f t="shared" ca="1" si="26"/>
        <v/>
      </c>
      <c r="BK41" s="32" t="str">
        <f t="shared" ca="1" si="27"/>
        <v/>
      </c>
      <c r="BL41" s="32" t="str">
        <f t="shared" ca="1" si="28"/>
        <v/>
      </c>
      <c r="BM41" s="91" t="str">
        <f t="shared" ca="1" si="29"/>
        <v/>
      </c>
      <c r="BN41" s="29" t="str">
        <f t="shared" ca="1" si="30"/>
        <v/>
      </c>
      <c r="BO41" s="29" t="str">
        <f t="shared" ca="1" si="31"/>
        <v/>
      </c>
      <c r="BP41" s="29" t="str">
        <f t="shared" ca="1" si="32"/>
        <v/>
      </c>
      <c r="BQ41" s="29" t="str">
        <f t="shared" ca="1" si="33"/>
        <v/>
      </c>
      <c r="BR41" s="177" t="str">
        <f t="shared" si="4"/>
        <v/>
      </c>
      <c r="BS41" s="93" t="str">
        <f t="shared" ca="1" si="34"/>
        <v/>
      </c>
      <c r="BT41" s="125" t="str">
        <f t="shared" ca="1" si="35"/>
        <v/>
      </c>
      <c r="BU41" s="126" t="str">
        <f t="shared" ca="1" si="36"/>
        <v/>
      </c>
      <c r="BV41" s="126" t="str">
        <f t="shared" ca="1" si="37"/>
        <v/>
      </c>
      <c r="BW41" s="126" t="str">
        <f t="shared" ca="1" si="38"/>
        <v/>
      </c>
      <c r="BX41" s="126" t="str">
        <f t="shared" ca="1" si="39"/>
        <v/>
      </c>
      <c r="BY41" s="127" t="str">
        <f t="shared" ca="1" si="40"/>
        <v/>
      </c>
      <c r="CA41" s="30" t="str">
        <f t="shared" ca="1" si="41"/>
        <v/>
      </c>
    </row>
    <row r="42" spans="1:79" s="29" customFormat="1" ht="14.1" customHeight="1" x14ac:dyDescent="0.3">
      <c r="A42" s="82" t="str">
        <f t="shared" ca="1" si="6"/>
        <v/>
      </c>
      <c r="B42" s="128"/>
      <c r="C42" s="128" t="s">
        <v>38</v>
      </c>
      <c r="D42" s="128" t="s">
        <v>38</v>
      </c>
      <c r="E42" s="128" t="s">
        <v>38</v>
      </c>
      <c r="F42" s="128" t="s">
        <v>38</v>
      </c>
      <c r="G42" s="128" t="s">
        <v>38</v>
      </c>
      <c r="H42" s="128" t="s">
        <v>118</v>
      </c>
      <c r="I42" s="128"/>
      <c r="J42" s="128"/>
      <c r="L42" s="129">
        <v>733500</v>
      </c>
      <c r="M42" s="139">
        <f t="shared" si="7"/>
        <v>0</v>
      </c>
      <c r="N42" s="130"/>
      <c r="O42" s="130"/>
      <c r="P42" s="130"/>
      <c r="Q42" s="130"/>
      <c r="R42" s="130"/>
      <c r="AB42" s="29">
        <v>42</v>
      </c>
      <c r="AC42" s="171"/>
      <c r="AD42" s="193"/>
      <c r="AE42" s="175"/>
      <c r="AF42" s="176"/>
      <c r="AG42" s="176"/>
      <c r="AH42" s="176"/>
      <c r="AI42" s="176"/>
      <c r="AJ42" s="97"/>
      <c r="AO42" s="97"/>
      <c r="AQ42" s="97">
        <f t="shared" si="8"/>
        <v>6</v>
      </c>
      <c r="AR42" s="29" t="str">
        <f>IF($AQ43&gt;$AQ42, IFERROR(MATCH($AQ42, $AQ43:$AQ$140, 0)-1, ROW($AR$140)-ROW()), "")</f>
        <v/>
      </c>
      <c r="AS42" s="97">
        <f t="shared" ca="1" si="9"/>
        <v>0</v>
      </c>
      <c r="AT42" s="29">
        <f t="shared" ca="1" si="10"/>
        <v>0</v>
      </c>
      <c r="AU42" s="29">
        <f t="shared" ca="1" si="11"/>
        <v>0</v>
      </c>
      <c r="AV42" s="29">
        <f t="shared" ca="1" si="12"/>
        <v>0</v>
      </c>
      <c r="AW42" s="29">
        <f t="shared" ca="1" si="13"/>
        <v>0</v>
      </c>
      <c r="AX42" s="91">
        <f t="shared" ca="1" si="14"/>
        <v>0</v>
      </c>
      <c r="AY42" s="29">
        <f t="shared" ca="1" si="15"/>
        <v>0</v>
      </c>
      <c r="AZ42" s="29">
        <f t="shared" ca="1" si="16"/>
        <v>0</v>
      </c>
      <c r="BA42" s="29">
        <f t="shared" ca="1" si="17"/>
        <v>0</v>
      </c>
      <c r="BB42" s="29">
        <f t="shared" ca="1" si="18"/>
        <v>0</v>
      </c>
      <c r="BC42" s="87" t="str">
        <f t="shared" ca="1" si="19"/>
        <v/>
      </c>
      <c r="BD42" s="32" t="str">
        <f t="shared" ca="1" si="20"/>
        <v/>
      </c>
      <c r="BE42" s="32" t="str">
        <f t="shared" ca="1" si="21"/>
        <v/>
      </c>
      <c r="BF42" s="32" t="str">
        <f t="shared" ca="1" si="22"/>
        <v/>
      </c>
      <c r="BG42" s="32" t="str">
        <f t="shared" ca="1" si="23"/>
        <v/>
      </c>
      <c r="BH42" s="89" t="str">
        <f t="shared" ca="1" si="24"/>
        <v/>
      </c>
      <c r="BI42" s="32" t="str">
        <f t="shared" ca="1" si="25"/>
        <v/>
      </c>
      <c r="BJ42" s="32" t="str">
        <f t="shared" ca="1" si="26"/>
        <v/>
      </c>
      <c r="BK42" s="32" t="str">
        <f t="shared" ca="1" si="27"/>
        <v/>
      </c>
      <c r="BL42" s="32" t="str">
        <f t="shared" ca="1" si="28"/>
        <v/>
      </c>
      <c r="BM42" s="91" t="str">
        <f t="shared" ca="1" si="29"/>
        <v/>
      </c>
      <c r="BN42" s="29" t="str">
        <f t="shared" ca="1" si="30"/>
        <v/>
      </c>
      <c r="BO42" s="29" t="str">
        <f t="shared" ca="1" si="31"/>
        <v/>
      </c>
      <c r="BP42" s="29" t="str">
        <f t="shared" ca="1" si="32"/>
        <v/>
      </c>
      <c r="BQ42" s="29" t="str">
        <f t="shared" ca="1" si="33"/>
        <v/>
      </c>
      <c r="BR42" s="177" t="str">
        <f t="shared" si="4"/>
        <v/>
      </c>
      <c r="BS42" s="93" t="str">
        <f t="shared" ca="1" si="34"/>
        <v/>
      </c>
      <c r="BT42" s="125" t="str">
        <f t="shared" ca="1" si="35"/>
        <v/>
      </c>
      <c r="BU42" s="126" t="str">
        <f t="shared" ca="1" si="36"/>
        <v/>
      </c>
      <c r="BV42" s="126" t="str">
        <f t="shared" ca="1" si="37"/>
        <v/>
      </c>
      <c r="BW42" s="126" t="str">
        <f t="shared" ca="1" si="38"/>
        <v/>
      </c>
      <c r="BX42" s="126" t="str">
        <f t="shared" ca="1" si="39"/>
        <v/>
      </c>
      <c r="BY42" s="127" t="str">
        <f t="shared" ca="1" si="40"/>
        <v/>
      </c>
      <c r="CA42" s="30" t="str">
        <f t="shared" ca="1" si="41"/>
        <v/>
      </c>
    </row>
    <row r="43" spans="1:79" s="29" customFormat="1" ht="14.1" customHeight="1" x14ac:dyDescent="0.3">
      <c r="A43" s="82" t="str">
        <f t="shared" ca="1" si="6"/>
        <v/>
      </c>
      <c r="B43" s="128"/>
      <c r="C43" s="128" t="s">
        <v>38</v>
      </c>
      <c r="D43" s="128" t="s">
        <v>38</v>
      </c>
      <c r="E43" s="128" t="s">
        <v>38</v>
      </c>
      <c r="F43" s="128" t="s">
        <v>38</v>
      </c>
      <c r="G43" s="128" t="s">
        <v>38</v>
      </c>
      <c r="H43" s="128" t="s">
        <v>119</v>
      </c>
      <c r="I43" s="128"/>
      <c r="J43" s="128"/>
      <c r="L43" s="129">
        <v>733501</v>
      </c>
      <c r="M43" s="139">
        <f t="shared" si="7"/>
        <v>0</v>
      </c>
      <c r="N43" s="130"/>
      <c r="O43" s="130"/>
      <c r="P43" s="130"/>
      <c r="Q43" s="130"/>
      <c r="R43" s="130"/>
      <c r="AB43" s="29">
        <v>43</v>
      </c>
      <c r="AC43" s="171"/>
      <c r="AD43" s="193"/>
      <c r="AE43" s="175"/>
      <c r="AF43" s="176"/>
      <c r="AG43" s="176"/>
      <c r="AH43" s="176"/>
      <c r="AI43" s="176"/>
      <c r="AJ43" s="97"/>
      <c r="AO43" s="97"/>
      <c r="AQ43" s="97">
        <f t="shared" si="8"/>
        <v>6</v>
      </c>
      <c r="AR43" s="29" t="str">
        <f>IF($AQ44&gt;$AQ43, IFERROR(MATCH($AQ43, $AQ44:$AQ$140, 0)-1, ROW($AR$140)-ROW()), "")</f>
        <v/>
      </c>
      <c r="AS43" s="97">
        <f t="shared" ca="1" si="9"/>
        <v>0</v>
      </c>
      <c r="AT43" s="29">
        <f t="shared" ca="1" si="10"/>
        <v>0</v>
      </c>
      <c r="AU43" s="29">
        <f t="shared" ca="1" si="11"/>
        <v>0</v>
      </c>
      <c r="AV43" s="29">
        <f t="shared" ca="1" si="12"/>
        <v>0</v>
      </c>
      <c r="AW43" s="29">
        <f t="shared" ca="1" si="13"/>
        <v>0</v>
      </c>
      <c r="AX43" s="91">
        <f t="shared" ca="1" si="14"/>
        <v>0</v>
      </c>
      <c r="AY43" s="29">
        <f t="shared" ca="1" si="15"/>
        <v>0</v>
      </c>
      <c r="AZ43" s="29">
        <f t="shared" ca="1" si="16"/>
        <v>0</v>
      </c>
      <c r="BA43" s="29">
        <f t="shared" ca="1" si="17"/>
        <v>0</v>
      </c>
      <c r="BB43" s="29">
        <f t="shared" ca="1" si="18"/>
        <v>0</v>
      </c>
      <c r="BC43" s="87" t="str">
        <f t="shared" ca="1" si="19"/>
        <v/>
      </c>
      <c r="BD43" s="32" t="str">
        <f t="shared" ca="1" si="20"/>
        <v/>
      </c>
      <c r="BE43" s="32" t="str">
        <f t="shared" ca="1" si="21"/>
        <v/>
      </c>
      <c r="BF43" s="32" t="str">
        <f t="shared" ca="1" si="22"/>
        <v/>
      </c>
      <c r="BG43" s="32" t="str">
        <f t="shared" ca="1" si="23"/>
        <v/>
      </c>
      <c r="BH43" s="89" t="str">
        <f t="shared" ca="1" si="24"/>
        <v/>
      </c>
      <c r="BI43" s="32" t="str">
        <f t="shared" ca="1" si="25"/>
        <v/>
      </c>
      <c r="BJ43" s="32" t="str">
        <f t="shared" ca="1" si="26"/>
        <v/>
      </c>
      <c r="BK43" s="32" t="str">
        <f t="shared" ca="1" si="27"/>
        <v/>
      </c>
      <c r="BL43" s="32" t="str">
        <f t="shared" ca="1" si="28"/>
        <v/>
      </c>
      <c r="BM43" s="91" t="str">
        <f t="shared" ca="1" si="29"/>
        <v/>
      </c>
      <c r="BN43" s="29" t="str">
        <f t="shared" ca="1" si="30"/>
        <v/>
      </c>
      <c r="BO43" s="29" t="str">
        <f t="shared" ca="1" si="31"/>
        <v/>
      </c>
      <c r="BP43" s="29" t="str">
        <f t="shared" ca="1" si="32"/>
        <v/>
      </c>
      <c r="BQ43" s="29" t="str">
        <f t="shared" ca="1" si="33"/>
        <v/>
      </c>
      <c r="BR43" s="177" t="str">
        <f t="shared" si="4"/>
        <v/>
      </c>
      <c r="BS43" s="93" t="str">
        <f t="shared" ca="1" si="34"/>
        <v/>
      </c>
      <c r="BT43" s="125" t="str">
        <f t="shared" ca="1" si="35"/>
        <v/>
      </c>
      <c r="BU43" s="126" t="str">
        <f t="shared" ca="1" si="36"/>
        <v/>
      </c>
      <c r="BV43" s="126" t="str">
        <f t="shared" ca="1" si="37"/>
        <v/>
      </c>
      <c r="BW43" s="126" t="str">
        <f t="shared" ca="1" si="38"/>
        <v/>
      </c>
      <c r="BX43" s="126" t="str">
        <f t="shared" ca="1" si="39"/>
        <v/>
      </c>
      <c r="BY43" s="127" t="str">
        <f t="shared" ca="1" si="40"/>
        <v/>
      </c>
      <c r="CA43" s="30" t="str">
        <f t="shared" ca="1" si="41"/>
        <v/>
      </c>
    </row>
    <row r="44" spans="1:79" s="29" customFormat="1" ht="14.1" customHeight="1" x14ac:dyDescent="0.3">
      <c r="A44" s="82" t="str">
        <f t="shared" ca="1" si="6"/>
        <v/>
      </c>
      <c r="B44" s="128"/>
      <c r="C44" s="128" t="s">
        <v>38</v>
      </c>
      <c r="D44" s="128" t="s">
        <v>38</v>
      </c>
      <c r="E44" s="128" t="s">
        <v>38</v>
      </c>
      <c r="F44" s="128" t="s">
        <v>38</v>
      </c>
      <c r="G44" s="128" t="s">
        <v>38</v>
      </c>
      <c r="H44" s="128" t="s">
        <v>120</v>
      </c>
      <c r="I44" s="128"/>
      <c r="J44" s="128"/>
      <c r="L44" s="129">
        <v>733502</v>
      </c>
      <c r="M44" s="139">
        <f t="shared" si="7"/>
        <v>0</v>
      </c>
      <c r="N44" s="130"/>
      <c r="O44" s="130"/>
      <c r="P44" s="130"/>
      <c r="Q44" s="130"/>
      <c r="R44" s="130"/>
      <c r="AB44" s="29">
        <v>44</v>
      </c>
      <c r="AC44" s="171"/>
      <c r="AD44" s="193"/>
      <c r="AE44" s="175"/>
      <c r="AF44" s="176"/>
      <c r="AG44" s="176"/>
      <c r="AH44" s="176"/>
      <c r="AI44" s="176"/>
      <c r="AJ44" s="97"/>
      <c r="AO44" s="97"/>
      <c r="AQ44" s="97">
        <f t="shared" si="8"/>
        <v>6</v>
      </c>
      <c r="AR44" s="29" t="str">
        <f>IF($AQ45&gt;$AQ44, IFERROR(MATCH($AQ44, $AQ45:$AQ$140, 0)-1, ROW($AR$140)-ROW()), "")</f>
        <v/>
      </c>
      <c r="AS44" s="97">
        <f t="shared" ca="1" si="9"/>
        <v>0</v>
      </c>
      <c r="AT44" s="29">
        <f t="shared" ca="1" si="10"/>
        <v>0</v>
      </c>
      <c r="AU44" s="29">
        <f t="shared" ca="1" si="11"/>
        <v>0</v>
      </c>
      <c r="AV44" s="29">
        <f t="shared" ca="1" si="12"/>
        <v>0</v>
      </c>
      <c r="AW44" s="29">
        <f t="shared" ca="1" si="13"/>
        <v>0</v>
      </c>
      <c r="AX44" s="91">
        <f t="shared" ca="1" si="14"/>
        <v>0</v>
      </c>
      <c r="AY44" s="29">
        <f t="shared" ca="1" si="15"/>
        <v>0</v>
      </c>
      <c r="AZ44" s="29">
        <f t="shared" ca="1" si="16"/>
        <v>0</v>
      </c>
      <c r="BA44" s="29">
        <f t="shared" ca="1" si="17"/>
        <v>0</v>
      </c>
      <c r="BB44" s="29">
        <f t="shared" ca="1" si="18"/>
        <v>0</v>
      </c>
      <c r="BC44" s="87" t="str">
        <f t="shared" ca="1" si="19"/>
        <v/>
      </c>
      <c r="BD44" s="32" t="str">
        <f t="shared" ca="1" si="20"/>
        <v/>
      </c>
      <c r="BE44" s="32" t="str">
        <f t="shared" ca="1" si="21"/>
        <v/>
      </c>
      <c r="BF44" s="32" t="str">
        <f t="shared" ca="1" si="22"/>
        <v/>
      </c>
      <c r="BG44" s="32" t="str">
        <f t="shared" ca="1" si="23"/>
        <v/>
      </c>
      <c r="BH44" s="89" t="str">
        <f t="shared" ca="1" si="24"/>
        <v/>
      </c>
      <c r="BI44" s="32" t="str">
        <f t="shared" ca="1" si="25"/>
        <v/>
      </c>
      <c r="BJ44" s="32" t="str">
        <f t="shared" ca="1" si="26"/>
        <v/>
      </c>
      <c r="BK44" s="32" t="str">
        <f t="shared" ca="1" si="27"/>
        <v/>
      </c>
      <c r="BL44" s="32" t="str">
        <f t="shared" ca="1" si="28"/>
        <v/>
      </c>
      <c r="BM44" s="91" t="str">
        <f t="shared" ca="1" si="29"/>
        <v/>
      </c>
      <c r="BN44" s="29" t="str">
        <f t="shared" ca="1" si="30"/>
        <v/>
      </c>
      <c r="BO44" s="29" t="str">
        <f t="shared" ca="1" si="31"/>
        <v/>
      </c>
      <c r="BP44" s="29" t="str">
        <f t="shared" ca="1" si="32"/>
        <v/>
      </c>
      <c r="BQ44" s="29" t="str">
        <f t="shared" ca="1" si="33"/>
        <v/>
      </c>
      <c r="BR44" s="177" t="str">
        <f t="shared" si="4"/>
        <v/>
      </c>
      <c r="BS44" s="93" t="str">
        <f t="shared" ca="1" si="34"/>
        <v/>
      </c>
      <c r="BT44" s="125" t="str">
        <f t="shared" ca="1" si="35"/>
        <v/>
      </c>
      <c r="BU44" s="126" t="str">
        <f t="shared" ca="1" si="36"/>
        <v/>
      </c>
      <c r="BV44" s="126" t="str">
        <f t="shared" ca="1" si="37"/>
        <v/>
      </c>
      <c r="BW44" s="126" t="str">
        <f t="shared" ca="1" si="38"/>
        <v/>
      </c>
      <c r="BX44" s="126" t="str">
        <f t="shared" ca="1" si="39"/>
        <v/>
      </c>
      <c r="BY44" s="127" t="str">
        <f t="shared" ca="1" si="40"/>
        <v/>
      </c>
      <c r="CA44" s="30" t="str">
        <f t="shared" ca="1" si="41"/>
        <v/>
      </c>
    </row>
    <row r="45" spans="1:79" s="29" customFormat="1" ht="14.1" customHeight="1" x14ac:dyDescent="0.3">
      <c r="A45" s="82" t="str">
        <f t="shared" ca="1" si="6"/>
        <v/>
      </c>
      <c r="B45" s="128"/>
      <c r="C45" s="128"/>
      <c r="D45" s="128"/>
      <c r="E45" s="128"/>
      <c r="F45" s="128"/>
      <c r="G45" s="128"/>
      <c r="H45" s="128" t="s">
        <v>134</v>
      </c>
      <c r="I45" s="128"/>
      <c r="J45" s="128"/>
      <c r="L45" s="129">
        <v>733508</v>
      </c>
      <c r="M45" s="139">
        <f t="shared" si="7"/>
        <v>0</v>
      </c>
      <c r="N45" s="130"/>
      <c r="O45" s="130"/>
      <c r="P45" s="130"/>
      <c r="Q45" s="130"/>
      <c r="R45" s="130"/>
      <c r="AB45" s="29">
        <v>45</v>
      </c>
      <c r="AC45" s="171"/>
      <c r="AD45" s="193"/>
      <c r="AE45" s="175"/>
      <c r="AF45" s="176"/>
      <c r="AG45" s="176"/>
      <c r="AH45" s="176"/>
      <c r="AI45" s="176"/>
      <c r="AJ45" s="97"/>
      <c r="AO45" s="97"/>
      <c r="AQ45" s="97">
        <f t="shared" si="8"/>
        <v>6</v>
      </c>
      <c r="AR45" s="29" t="str">
        <f>IF($AQ46&gt;$AQ45, IFERROR(MATCH($AQ45, $AQ46:$AQ$140, 0)-1, ROW($AR$140)-ROW()), "")</f>
        <v/>
      </c>
      <c r="AS45" s="97">
        <f t="shared" ca="1" si="9"/>
        <v>0</v>
      </c>
      <c r="AT45" s="29">
        <f t="shared" ca="1" si="10"/>
        <v>0</v>
      </c>
      <c r="AU45" s="29">
        <f t="shared" ca="1" si="11"/>
        <v>0</v>
      </c>
      <c r="AV45" s="29">
        <f t="shared" ca="1" si="12"/>
        <v>0</v>
      </c>
      <c r="AW45" s="29">
        <f t="shared" ca="1" si="13"/>
        <v>0</v>
      </c>
      <c r="AX45" s="91">
        <f t="shared" ca="1" si="14"/>
        <v>0</v>
      </c>
      <c r="AY45" s="29">
        <f t="shared" ca="1" si="15"/>
        <v>0</v>
      </c>
      <c r="AZ45" s="29">
        <f t="shared" ca="1" si="16"/>
        <v>0</v>
      </c>
      <c r="BA45" s="29">
        <f t="shared" ca="1" si="17"/>
        <v>0</v>
      </c>
      <c r="BB45" s="29">
        <f t="shared" ca="1" si="18"/>
        <v>0</v>
      </c>
      <c r="BC45" s="87" t="str">
        <f t="shared" ca="1" si="19"/>
        <v/>
      </c>
      <c r="BD45" s="32" t="str">
        <f t="shared" ca="1" si="20"/>
        <v/>
      </c>
      <c r="BE45" s="32" t="str">
        <f t="shared" ca="1" si="21"/>
        <v/>
      </c>
      <c r="BF45" s="32" t="str">
        <f t="shared" ca="1" si="22"/>
        <v/>
      </c>
      <c r="BG45" s="32" t="str">
        <f t="shared" ca="1" si="23"/>
        <v/>
      </c>
      <c r="BH45" s="89" t="str">
        <f t="shared" ca="1" si="24"/>
        <v/>
      </c>
      <c r="BI45" s="32" t="str">
        <f t="shared" ca="1" si="25"/>
        <v/>
      </c>
      <c r="BJ45" s="32" t="str">
        <f t="shared" ca="1" si="26"/>
        <v/>
      </c>
      <c r="BK45" s="32" t="str">
        <f t="shared" ca="1" si="27"/>
        <v/>
      </c>
      <c r="BL45" s="32" t="str">
        <f t="shared" ca="1" si="28"/>
        <v/>
      </c>
      <c r="BM45" s="91" t="str">
        <f t="shared" ca="1" si="29"/>
        <v/>
      </c>
      <c r="BN45" s="29" t="str">
        <f t="shared" ca="1" si="30"/>
        <v/>
      </c>
      <c r="BO45" s="29" t="str">
        <f t="shared" ca="1" si="31"/>
        <v/>
      </c>
      <c r="BP45" s="29" t="str">
        <f t="shared" ca="1" si="32"/>
        <v/>
      </c>
      <c r="BQ45" s="29" t="str">
        <f t="shared" ca="1" si="33"/>
        <v/>
      </c>
      <c r="BR45" s="177" t="str">
        <f t="shared" si="4"/>
        <v/>
      </c>
      <c r="BS45" s="93" t="str">
        <f t="shared" ca="1" si="34"/>
        <v/>
      </c>
      <c r="BT45" s="125" t="str">
        <f t="shared" ca="1" si="35"/>
        <v/>
      </c>
      <c r="BU45" s="126" t="str">
        <f t="shared" ca="1" si="36"/>
        <v/>
      </c>
      <c r="BV45" s="126" t="str">
        <f t="shared" ca="1" si="37"/>
        <v/>
      </c>
      <c r="BW45" s="126" t="str">
        <f t="shared" ca="1" si="38"/>
        <v/>
      </c>
      <c r="BX45" s="126" t="str">
        <f t="shared" ca="1" si="39"/>
        <v/>
      </c>
      <c r="BY45" s="127" t="str">
        <f t="shared" ca="1" si="40"/>
        <v/>
      </c>
      <c r="CA45" s="30" t="str">
        <f t="shared" ca="1" si="41"/>
        <v/>
      </c>
    </row>
    <row r="46" spans="1:79" s="29" customFormat="1" ht="14.1" customHeight="1" x14ac:dyDescent="0.3">
      <c r="A46" s="82" t="str">
        <f t="shared" ca="1" si="6"/>
        <v/>
      </c>
      <c r="B46" s="128"/>
      <c r="C46" s="128" t="s">
        <v>38</v>
      </c>
      <c r="D46" s="128" t="s">
        <v>38</v>
      </c>
      <c r="E46" s="29" t="s">
        <v>38</v>
      </c>
      <c r="F46" s="29" t="s">
        <v>38</v>
      </c>
      <c r="G46" s="29" t="s">
        <v>176</v>
      </c>
      <c r="L46" s="129">
        <v>73351</v>
      </c>
      <c r="M46" s="139">
        <f t="shared" si="7"/>
        <v>0</v>
      </c>
      <c r="N46" s="130"/>
      <c r="O46" s="130"/>
      <c r="P46" s="130"/>
      <c r="Q46" s="130"/>
      <c r="R46" s="130"/>
      <c r="AB46" s="29">
        <v>46</v>
      </c>
      <c r="AC46" s="171"/>
      <c r="AD46" s="193"/>
      <c r="AE46" s="175"/>
      <c r="AF46" s="176"/>
      <c r="AG46" s="176"/>
      <c r="AH46" s="176"/>
      <c r="AI46" s="176"/>
      <c r="AJ46" s="97"/>
      <c r="AO46" s="97"/>
      <c r="AQ46" s="97">
        <f t="shared" si="8"/>
        <v>5</v>
      </c>
      <c r="AR46" s="29" t="str">
        <f>IF($AQ47&gt;$AQ46, IFERROR(MATCH($AQ46, $AQ47:$AQ$140, 0)-1, ROW($AR$140)-ROW()), "")</f>
        <v/>
      </c>
      <c r="AS46" s="97">
        <f t="shared" ca="1" si="9"/>
        <v>0</v>
      </c>
      <c r="AT46" s="29">
        <f t="shared" ca="1" si="10"/>
        <v>0</v>
      </c>
      <c r="AU46" s="29">
        <f t="shared" ca="1" si="11"/>
        <v>0</v>
      </c>
      <c r="AV46" s="29">
        <f t="shared" ca="1" si="12"/>
        <v>0</v>
      </c>
      <c r="AW46" s="29">
        <f t="shared" ca="1" si="13"/>
        <v>0</v>
      </c>
      <c r="AX46" s="91">
        <f t="shared" ca="1" si="14"/>
        <v>0</v>
      </c>
      <c r="AY46" s="29">
        <f t="shared" ca="1" si="15"/>
        <v>0</v>
      </c>
      <c r="AZ46" s="29">
        <f t="shared" ca="1" si="16"/>
        <v>0</v>
      </c>
      <c r="BA46" s="29">
        <f t="shared" ca="1" si="17"/>
        <v>0</v>
      </c>
      <c r="BB46" s="29">
        <f t="shared" ca="1" si="18"/>
        <v>0</v>
      </c>
      <c r="BC46" s="87" t="str">
        <f t="shared" ca="1" si="19"/>
        <v/>
      </c>
      <c r="BD46" s="32" t="str">
        <f t="shared" ca="1" si="20"/>
        <v/>
      </c>
      <c r="BE46" s="32" t="str">
        <f t="shared" ca="1" si="21"/>
        <v/>
      </c>
      <c r="BF46" s="32" t="str">
        <f t="shared" ca="1" si="22"/>
        <v/>
      </c>
      <c r="BG46" s="32" t="str">
        <f t="shared" ca="1" si="23"/>
        <v/>
      </c>
      <c r="BH46" s="89" t="str">
        <f t="shared" ca="1" si="24"/>
        <v/>
      </c>
      <c r="BI46" s="32" t="str">
        <f t="shared" ca="1" si="25"/>
        <v/>
      </c>
      <c r="BJ46" s="32" t="str">
        <f t="shared" ca="1" si="26"/>
        <v/>
      </c>
      <c r="BK46" s="32" t="str">
        <f t="shared" ca="1" si="27"/>
        <v/>
      </c>
      <c r="BL46" s="32" t="str">
        <f t="shared" ca="1" si="28"/>
        <v/>
      </c>
      <c r="BM46" s="91" t="str">
        <f t="shared" ca="1" si="29"/>
        <v/>
      </c>
      <c r="BN46" s="29" t="str">
        <f t="shared" ca="1" si="30"/>
        <v/>
      </c>
      <c r="BO46" s="29" t="str">
        <f t="shared" ca="1" si="31"/>
        <v/>
      </c>
      <c r="BP46" s="29" t="str">
        <f t="shared" ca="1" si="32"/>
        <v/>
      </c>
      <c r="BQ46" s="29" t="str">
        <f t="shared" ca="1" si="33"/>
        <v/>
      </c>
      <c r="BR46" s="177" t="str">
        <f t="shared" si="4"/>
        <v/>
      </c>
      <c r="BS46" s="93" t="str">
        <f t="shared" ca="1" si="34"/>
        <v/>
      </c>
      <c r="BT46" s="125" t="str">
        <f t="shared" ca="1" si="35"/>
        <v/>
      </c>
      <c r="BU46" s="126" t="str">
        <f t="shared" ca="1" si="36"/>
        <v/>
      </c>
      <c r="BV46" s="126" t="str">
        <f t="shared" ca="1" si="37"/>
        <v/>
      </c>
      <c r="BW46" s="126" t="str">
        <f t="shared" ca="1" si="38"/>
        <v/>
      </c>
      <c r="BX46" s="126" t="str">
        <f t="shared" ca="1" si="39"/>
        <v/>
      </c>
      <c r="BY46" s="127" t="str">
        <f t="shared" ca="1" si="40"/>
        <v/>
      </c>
      <c r="CA46" s="30" t="str">
        <f t="shared" ca="1" si="41"/>
        <v/>
      </c>
    </row>
    <row r="47" spans="1:79" s="29" customFormat="1" ht="14.1" customHeight="1" x14ac:dyDescent="0.3">
      <c r="A47" s="82" t="str">
        <f t="shared" ca="1" si="6"/>
        <v/>
      </c>
      <c r="B47" s="128"/>
      <c r="C47" s="128" t="s">
        <v>38</v>
      </c>
      <c r="D47" s="128" t="s">
        <v>38</v>
      </c>
      <c r="E47" s="128" t="s">
        <v>38</v>
      </c>
      <c r="F47" s="128" t="s">
        <v>38</v>
      </c>
      <c r="G47" s="128" t="s">
        <v>177</v>
      </c>
      <c r="H47" s="128"/>
      <c r="I47" s="128"/>
      <c r="J47" s="128"/>
      <c r="L47" s="129">
        <v>73352</v>
      </c>
      <c r="M47" s="139">
        <f t="shared" si="7"/>
        <v>0</v>
      </c>
      <c r="N47" s="130"/>
      <c r="O47" s="130"/>
      <c r="P47" s="130"/>
      <c r="Q47" s="130"/>
      <c r="R47" s="130"/>
      <c r="AB47" s="29">
        <v>47</v>
      </c>
      <c r="AC47" s="171"/>
      <c r="AD47" s="193"/>
      <c r="AE47" s="175"/>
      <c r="AF47" s="176"/>
      <c r="AG47" s="176"/>
      <c r="AH47" s="176"/>
      <c r="AI47" s="176"/>
      <c r="AJ47" s="97"/>
      <c r="AO47" s="97"/>
      <c r="AQ47" s="97">
        <f t="shared" si="8"/>
        <v>5</v>
      </c>
      <c r="AR47" s="29" t="str">
        <f>IF($AQ48&gt;$AQ47, IFERROR(MATCH($AQ47, $AQ48:$AQ$140, 0)-1, ROW($AR$140)-ROW()), "")</f>
        <v/>
      </c>
      <c r="AS47" s="97">
        <f t="shared" ca="1" si="9"/>
        <v>0</v>
      </c>
      <c r="AT47" s="29">
        <f t="shared" ca="1" si="10"/>
        <v>0</v>
      </c>
      <c r="AU47" s="29">
        <f t="shared" ca="1" si="11"/>
        <v>0</v>
      </c>
      <c r="AV47" s="29">
        <f t="shared" ca="1" si="12"/>
        <v>0</v>
      </c>
      <c r="AW47" s="29">
        <f t="shared" ca="1" si="13"/>
        <v>0</v>
      </c>
      <c r="AX47" s="91">
        <f t="shared" ca="1" si="14"/>
        <v>0</v>
      </c>
      <c r="AY47" s="29">
        <f t="shared" ca="1" si="15"/>
        <v>0</v>
      </c>
      <c r="AZ47" s="29">
        <f t="shared" ca="1" si="16"/>
        <v>0</v>
      </c>
      <c r="BA47" s="29">
        <f t="shared" ca="1" si="17"/>
        <v>0</v>
      </c>
      <c r="BB47" s="29">
        <f t="shared" ca="1" si="18"/>
        <v>0</v>
      </c>
      <c r="BC47" s="87" t="str">
        <f t="shared" ca="1" si="19"/>
        <v/>
      </c>
      <c r="BD47" s="32" t="str">
        <f t="shared" ca="1" si="20"/>
        <v/>
      </c>
      <c r="BE47" s="32" t="str">
        <f t="shared" ca="1" si="21"/>
        <v/>
      </c>
      <c r="BF47" s="32" t="str">
        <f t="shared" ca="1" si="22"/>
        <v/>
      </c>
      <c r="BG47" s="32" t="str">
        <f t="shared" ca="1" si="23"/>
        <v/>
      </c>
      <c r="BH47" s="89" t="str">
        <f t="shared" ca="1" si="24"/>
        <v/>
      </c>
      <c r="BI47" s="32" t="str">
        <f t="shared" ca="1" si="25"/>
        <v/>
      </c>
      <c r="BJ47" s="32" t="str">
        <f t="shared" ca="1" si="26"/>
        <v/>
      </c>
      <c r="BK47" s="32" t="str">
        <f t="shared" ca="1" si="27"/>
        <v/>
      </c>
      <c r="BL47" s="32" t="str">
        <f t="shared" ca="1" si="28"/>
        <v/>
      </c>
      <c r="BM47" s="91" t="str">
        <f t="shared" ca="1" si="29"/>
        <v/>
      </c>
      <c r="BN47" s="29" t="str">
        <f t="shared" ca="1" si="30"/>
        <v/>
      </c>
      <c r="BO47" s="29" t="str">
        <f t="shared" ca="1" si="31"/>
        <v/>
      </c>
      <c r="BP47" s="29" t="str">
        <f t="shared" ca="1" si="32"/>
        <v/>
      </c>
      <c r="BQ47" s="29" t="str">
        <f t="shared" ca="1" si="33"/>
        <v/>
      </c>
      <c r="BR47" s="177" t="str">
        <f t="shared" si="4"/>
        <v/>
      </c>
      <c r="BS47" s="93" t="str">
        <f t="shared" ca="1" si="34"/>
        <v/>
      </c>
      <c r="BT47" s="125" t="str">
        <f t="shared" ca="1" si="35"/>
        <v/>
      </c>
      <c r="BU47" s="126" t="str">
        <f t="shared" ca="1" si="36"/>
        <v/>
      </c>
      <c r="BV47" s="126" t="str">
        <f t="shared" ca="1" si="37"/>
        <v/>
      </c>
      <c r="BW47" s="126" t="str">
        <f t="shared" ca="1" si="38"/>
        <v/>
      </c>
      <c r="BX47" s="126" t="str">
        <f t="shared" ca="1" si="39"/>
        <v/>
      </c>
      <c r="BY47" s="127" t="str">
        <f t="shared" ca="1" si="40"/>
        <v/>
      </c>
      <c r="CA47" s="30" t="str">
        <f t="shared" ca="1" si="41"/>
        <v/>
      </c>
    </row>
    <row r="48" spans="1:79" s="29" customFormat="1" ht="14.1" customHeight="1" x14ac:dyDescent="0.3">
      <c r="A48" s="82" t="str">
        <f t="shared" ca="1" si="6"/>
        <v/>
      </c>
      <c r="B48" s="128"/>
      <c r="C48" s="128" t="s">
        <v>38</v>
      </c>
      <c r="D48" s="128" t="s">
        <v>38</v>
      </c>
      <c r="E48" s="128" t="s">
        <v>38</v>
      </c>
      <c r="F48" s="128" t="s">
        <v>38</v>
      </c>
      <c r="G48" s="128" t="s">
        <v>142</v>
      </c>
      <c r="H48" s="128"/>
      <c r="I48" s="128"/>
      <c r="J48" s="128"/>
      <c r="L48" s="129">
        <v>73353</v>
      </c>
      <c r="M48" s="139">
        <f t="shared" si="7"/>
        <v>0</v>
      </c>
      <c r="N48" s="130"/>
      <c r="O48" s="130"/>
      <c r="P48" s="130"/>
      <c r="Q48" s="130"/>
      <c r="R48" s="130"/>
      <c r="AB48" s="29">
        <v>48</v>
      </c>
      <c r="AC48" s="171"/>
      <c r="AD48" s="193"/>
      <c r="AE48" s="175"/>
      <c r="AF48" s="176"/>
      <c r="AG48" s="176"/>
      <c r="AH48" s="176"/>
      <c r="AI48" s="176"/>
      <c r="AJ48" s="97"/>
      <c r="AO48" s="97"/>
      <c r="AQ48" s="97">
        <f t="shared" si="8"/>
        <v>5</v>
      </c>
      <c r="AR48" s="29" t="str">
        <f>IF($AQ49&gt;$AQ48, IFERROR(MATCH($AQ48, $AQ49:$AQ$140, 0)-1, ROW($AR$140)-ROW()), "")</f>
        <v/>
      </c>
      <c r="AS48" s="97">
        <f t="shared" ca="1" si="9"/>
        <v>0</v>
      </c>
      <c r="AT48" s="29">
        <f t="shared" ca="1" si="10"/>
        <v>0</v>
      </c>
      <c r="AU48" s="29">
        <f t="shared" ca="1" si="11"/>
        <v>0</v>
      </c>
      <c r="AV48" s="29">
        <f t="shared" ca="1" si="12"/>
        <v>0</v>
      </c>
      <c r="AW48" s="29">
        <f t="shared" ca="1" si="13"/>
        <v>0</v>
      </c>
      <c r="AX48" s="91">
        <f t="shared" ca="1" si="14"/>
        <v>0</v>
      </c>
      <c r="AY48" s="29">
        <f t="shared" ca="1" si="15"/>
        <v>0</v>
      </c>
      <c r="AZ48" s="29">
        <f t="shared" ca="1" si="16"/>
        <v>0</v>
      </c>
      <c r="BA48" s="29">
        <f t="shared" ca="1" si="17"/>
        <v>0</v>
      </c>
      <c r="BB48" s="29">
        <f t="shared" ca="1" si="18"/>
        <v>0</v>
      </c>
      <c r="BC48" s="87" t="str">
        <f t="shared" ca="1" si="19"/>
        <v/>
      </c>
      <c r="BD48" s="32" t="str">
        <f t="shared" ca="1" si="20"/>
        <v/>
      </c>
      <c r="BE48" s="32" t="str">
        <f t="shared" ca="1" si="21"/>
        <v/>
      </c>
      <c r="BF48" s="32" t="str">
        <f t="shared" ca="1" si="22"/>
        <v/>
      </c>
      <c r="BG48" s="32" t="str">
        <f t="shared" ca="1" si="23"/>
        <v/>
      </c>
      <c r="BH48" s="89" t="str">
        <f t="shared" ca="1" si="24"/>
        <v/>
      </c>
      <c r="BI48" s="32" t="str">
        <f t="shared" ca="1" si="25"/>
        <v/>
      </c>
      <c r="BJ48" s="32" t="str">
        <f t="shared" ca="1" si="26"/>
        <v/>
      </c>
      <c r="BK48" s="32" t="str">
        <f t="shared" ca="1" si="27"/>
        <v/>
      </c>
      <c r="BL48" s="32" t="str">
        <f t="shared" ca="1" si="28"/>
        <v/>
      </c>
      <c r="BM48" s="91" t="str">
        <f t="shared" ca="1" si="29"/>
        <v/>
      </c>
      <c r="BN48" s="29" t="str">
        <f t="shared" ca="1" si="30"/>
        <v/>
      </c>
      <c r="BO48" s="29" t="str">
        <f t="shared" ca="1" si="31"/>
        <v/>
      </c>
      <c r="BP48" s="29" t="str">
        <f t="shared" ca="1" si="32"/>
        <v/>
      </c>
      <c r="BQ48" s="29" t="str">
        <f t="shared" ca="1" si="33"/>
        <v/>
      </c>
      <c r="BR48" s="177" t="str">
        <f t="shared" si="4"/>
        <v/>
      </c>
      <c r="BS48" s="93" t="str">
        <f t="shared" ca="1" si="34"/>
        <v/>
      </c>
      <c r="BT48" s="125" t="str">
        <f t="shared" ca="1" si="35"/>
        <v/>
      </c>
      <c r="BU48" s="126" t="str">
        <f t="shared" ca="1" si="36"/>
        <v/>
      </c>
      <c r="BV48" s="126" t="str">
        <f t="shared" ca="1" si="37"/>
        <v/>
      </c>
      <c r="BW48" s="126" t="str">
        <f t="shared" ca="1" si="38"/>
        <v/>
      </c>
      <c r="BX48" s="126" t="str">
        <f t="shared" ca="1" si="39"/>
        <v/>
      </c>
      <c r="BY48" s="127" t="str">
        <f t="shared" ca="1" si="40"/>
        <v/>
      </c>
      <c r="CA48" s="30" t="str">
        <f t="shared" ca="1" si="41"/>
        <v/>
      </c>
    </row>
    <row r="49" spans="1:79" s="29" customFormat="1" ht="14.1" customHeight="1" x14ac:dyDescent="0.3">
      <c r="A49" s="82" t="str">
        <f t="shared" ca="1" si="6"/>
        <v/>
      </c>
      <c r="B49" s="128"/>
      <c r="C49" s="128" t="s">
        <v>38</v>
      </c>
      <c r="D49" s="29" t="s">
        <v>38</v>
      </c>
      <c r="E49" s="29" t="s">
        <v>38</v>
      </c>
      <c r="F49" s="29" t="s">
        <v>38</v>
      </c>
      <c r="G49" s="29" t="s">
        <v>121</v>
      </c>
      <c r="L49" s="129">
        <v>73354</v>
      </c>
      <c r="M49" s="139">
        <f t="shared" si="7"/>
        <v>0</v>
      </c>
      <c r="N49" s="130"/>
      <c r="O49" s="130"/>
      <c r="P49" s="130"/>
      <c r="Q49" s="130"/>
      <c r="R49" s="130"/>
      <c r="AB49" s="29">
        <v>49</v>
      </c>
      <c r="AC49" s="171"/>
      <c r="AD49" s="193"/>
      <c r="AE49" s="175"/>
      <c r="AF49" s="176"/>
      <c r="AG49" s="176"/>
      <c r="AH49" s="176"/>
      <c r="AI49" s="176"/>
      <c r="AJ49" s="97"/>
      <c r="AO49" s="97"/>
      <c r="AQ49" s="97">
        <f t="shared" si="8"/>
        <v>5</v>
      </c>
      <c r="AR49" s="29" t="str">
        <f>IF($AQ50&gt;$AQ49, IFERROR(MATCH($AQ49, $AQ50:$AQ$140, 0)-1, ROW($AR$140)-ROW()), "")</f>
        <v/>
      </c>
      <c r="AS49" s="97">
        <f t="shared" ca="1" si="9"/>
        <v>0</v>
      </c>
      <c r="AT49" s="29">
        <f t="shared" ca="1" si="10"/>
        <v>0</v>
      </c>
      <c r="AU49" s="29">
        <f t="shared" ca="1" si="11"/>
        <v>0</v>
      </c>
      <c r="AV49" s="29">
        <f t="shared" ca="1" si="12"/>
        <v>0</v>
      </c>
      <c r="AW49" s="29">
        <f t="shared" ca="1" si="13"/>
        <v>0</v>
      </c>
      <c r="AX49" s="91">
        <f t="shared" ca="1" si="14"/>
        <v>0</v>
      </c>
      <c r="AY49" s="29">
        <f t="shared" ca="1" si="15"/>
        <v>0</v>
      </c>
      <c r="AZ49" s="29">
        <f t="shared" ca="1" si="16"/>
        <v>0</v>
      </c>
      <c r="BA49" s="29">
        <f t="shared" ca="1" si="17"/>
        <v>0</v>
      </c>
      <c r="BB49" s="29">
        <f t="shared" ca="1" si="18"/>
        <v>0</v>
      </c>
      <c r="BC49" s="87" t="str">
        <f t="shared" ca="1" si="19"/>
        <v/>
      </c>
      <c r="BD49" s="32" t="str">
        <f t="shared" ca="1" si="20"/>
        <v/>
      </c>
      <c r="BE49" s="32" t="str">
        <f t="shared" ca="1" si="21"/>
        <v/>
      </c>
      <c r="BF49" s="32" t="str">
        <f t="shared" ca="1" si="22"/>
        <v/>
      </c>
      <c r="BG49" s="32" t="str">
        <f t="shared" ca="1" si="23"/>
        <v/>
      </c>
      <c r="BH49" s="89" t="str">
        <f t="shared" ca="1" si="24"/>
        <v/>
      </c>
      <c r="BI49" s="32" t="str">
        <f t="shared" ca="1" si="25"/>
        <v/>
      </c>
      <c r="BJ49" s="32" t="str">
        <f t="shared" ca="1" si="26"/>
        <v/>
      </c>
      <c r="BK49" s="32" t="str">
        <f t="shared" ca="1" si="27"/>
        <v/>
      </c>
      <c r="BL49" s="32" t="str">
        <f t="shared" ca="1" si="28"/>
        <v/>
      </c>
      <c r="BM49" s="91" t="str">
        <f t="shared" ca="1" si="29"/>
        <v/>
      </c>
      <c r="BN49" s="29" t="str">
        <f t="shared" ca="1" si="30"/>
        <v/>
      </c>
      <c r="BO49" s="29" t="str">
        <f t="shared" ca="1" si="31"/>
        <v/>
      </c>
      <c r="BP49" s="29" t="str">
        <f t="shared" ca="1" si="32"/>
        <v/>
      </c>
      <c r="BQ49" s="29" t="str">
        <f t="shared" ca="1" si="33"/>
        <v/>
      </c>
      <c r="BR49" s="177" t="str">
        <f t="shared" si="4"/>
        <v/>
      </c>
      <c r="BS49" s="93" t="str">
        <f t="shared" ca="1" si="34"/>
        <v/>
      </c>
      <c r="BT49" s="125" t="str">
        <f t="shared" ca="1" si="35"/>
        <v/>
      </c>
      <c r="BU49" s="126" t="str">
        <f t="shared" ca="1" si="36"/>
        <v/>
      </c>
      <c r="BV49" s="126" t="str">
        <f t="shared" ca="1" si="37"/>
        <v/>
      </c>
      <c r="BW49" s="126" t="str">
        <f t="shared" ca="1" si="38"/>
        <v/>
      </c>
      <c r="BX49" s="126" t="str">
        <f t="shared" ca="1" si="39"/>
        <v/>
      </c>
      <c r="BY49" s="127" t="str">
        <f t="shared" ca="1" si="40"/>
        <v/>
      </c>
      <c r="CA49" s="30" t="str">
        <f t="shared" ca="1" si="41"/>
        <v/>
      </c>
    </row>
    <row r="50" spans="1:79" s="29" customFormat="1" ht="14.1" customHeight="1" x14ac:dyDescent="0.3">
      <c r="A50" s="82" t="str">
        <f t="shared" ca="1" si="6"/>
        <v/>
      </c>
      <c r="B50" s="128"/>
      <c r="C50" s="128" t="s">
        <v>38</v>
      </c>
      <c r="D50" s="29" t="s">
        <v>38</v>
      </c>
      <c r="E50" s="29" t="s">
        <v>38</v>
      </c>
      <c r="F50" s="29" t="s">
        <v>38</v>
      </c>
      <c r="G50" s="29" t="s">
        <v>122</v>
      </c>
      <c r="L50" s="129">
        <v>73355</v>
      </c>
      <c r="M50" s="139">
        <f t="shared" si="7"/>
        <v>0</v>
      </c>
      <c r="N50" s="130"/>
      <c r="O50" s="130"/>
      <c r="P50" s="130"/>
      <c r="Q50" s="130"/>
      <c r="R50" s="130"/>
      <c r="AB50" s="29">
        <v>50</v>
      </c>
      <c r="AC50" s="171"/>
      <c r="AD50" s="193"/>
      <c r="AE50" s="175"/>
      <c r="AF50" s="176"/>
      <c r="AG50" s="176"/>
      <c r="AH50" s="176"/>
      <c r="AI50" s="176"/>
      <c r="AJ50" s="97"/>
      <c r="AO50" s="97"/>
      <c r="AQ50" s="97">
        <f t="shared" si="8"/>
        <v>5</v>
      </c>
      <c r="AR50" s="29" t="str">
        <f>IF($AQ51&gt;$AQ50, IFERROR(MATCH($AQ50, $AQ51:$AQ$140, 0)-1, ROW($AR$140)-ROW()), "")</f>
        <v/>
      </c>
      <c r="AS50" s="97">
        <f t="shared" ca="1" si="9"/>
        <v>0</v>
      </c>
      <c r="AT50" s="29">
        <f t="shared" ca="1" si="10"/>
        <v>0</v>
      </c>
      <c r="AU50" s="29">
        <f t="shared" ca="1" si="11"/>
        <v>0</v>
      </c>
      <c r="AV50" s="29">
        <f t="shared" ca="1" si="12"/>
        <v>0</v>
      </c>
      <c r="AW50" s="29">
        <f t="shared" ca="1" si="13"/>
        <v>0</v>
      </c>
      <c r="AX50" s="91">
        <f t="shared" ca="1" si="14"/>
        <v>0</v>
      </c>
      <c r="AY50" s="29">
        <f t="shared" ca="1" si="15"/>
        <v>0</v>
      </c>
      <c r="AZ50" s="29">
        <f t="shared" ca="1" si="16"/>
        <v>0</v>
      </c>
      <c r="BA50" s="29">
        <f t="shared" ca="1" si="17"/>
        <v>0</v>
      </c>
      <c r="BB50" s="29">
        <f t="shared" ca="1" si="18"/>
        <v>0</v>
      </c>
      <c r="BC50" s="87" t="str">
        <f t="shared" ca="1" si="19"/>
        <v/>
      </c>
      <c r="BD50" s="32" t="str">
        <f t="shared" ca="1" si="20"/>
        <v/>
      </c>
      <c r="BE50" s="32" t="str">
        <f t="shared" ca="1" si="21"/>
        <v/>
      </c>
      <c r="BF50" s="32" t="str">
        <f t="shared" ca="1" si="22"/>
        <v/>
      </c>
      <c r="BG50" s="32" t="str">
        <f t="shared" ca="1" si="23"/>
        <v/>
      </c>
      <c r="BH50" s="89" t="str">
        <f t="shared" ca="1" si="24"/>
        <v/>
      </c>
      <c r="BI50" s="32" t="str">
        <f t="shared" ca="1" si="25"/>
        <v/>
      </c>
      <c r="BJ50" s="32" t="str">
        <f t="shared" ca="1" si="26"/>
        <v/>
      </c>
      <c r="BK50" s="32" t="str">
        <f t="shared" ca="1" si="27"/>
        <v/>
      </c>
      <c r="BL50" s="32" t="str">
        <f t="shared" ca="1" si="28"/>
        <v/>
      </c>
      <c r="BM50" s="91" t="str">
        <f t="shared" ca="1" si="29"/>
        <v/>
      </c>
      <c r="BN50" s="29" t="str">
        <f t="shared" ca="1" si="30"/>
        <v/>
      </c>
      <c r="BO50" s="29" t="str">
        <f t="shared" ca="1" si="31"/>
        <v/>
      </c>
      <c r="BP50" s="29" t="str">
        <f t="shared" ca="1" si="32"/>
        <v/>
      </c>
      <c r="BQ50" s="29" t="str">
        <f t="shared" ca="1" si="33"/>
        <v/>
      </c>
      <c r="BR50" s="177" t="str">
        <f t="shared" si="4"/>
        <v/>
      </c>
      <c r="BS50" s="93" t="str">
        <f t="shared" ca="1" si="34"/>
        <v/>
      </c>
      <c r="BT50" s="125" t="str">
        <f t="shared" ca="1" si="35"/>
        <v/>
      </c>
      <c r="BU50" s="126" t="str">
        <f t="shared" ca="1" si="36"/>
        <v/>
      </c>
      <c r="BV50" s="126" t="str">
        <f t="shared" ca="1" si="37"/>
        <v/>
      </c>
      <c r="BW50" s="126" t="str">
        <f t="shared" ca="1" si="38"/>
        <v/>
      </c>
      <c r="BX50" s="126" t="str">
        <f t="shared" ca="1" si="39"/>
        <v/>
      </c>
      <c r="BY50" s="127" t="str">
        <f t="shared" ca="1" si="40"/>
        <v/>
      </c>
      <c r="CA50" s="30" t="str">
        <f t="shared" ca="1" si="41"/>
        <v/>
      </c>
    </row>
    <row r="51" spans="1:79" s="29" customFormat="1" ht="14.1" customHeight="1" x14ac:dyDescent="0.3">
      <c r="A51" s="82" t="str">
        <f t="shared" ca="1" si="6"/>
        <v/>
      </c>
      <c r="B51" s="128"/>
      <c r="C51" s="128" t="s">
        <v>38</v>
      </c>
      <c r="D51" s="128" t="s">
        <v>38</v>
      </c>
      <c r="E51" s="128" t="s">
        <v>38</v>
      </c>
      <c r="F51" s="128" t="s">
        <v>38</v>
      </c>
      <c r="G51" s="128" t="s">
        <v>123</v>
      </c>
      <c r="H51" s="128"/>
      <c r="I51" s="128"/>
      <c r="J51" s="128"/>
      <c r="L51" s="129">
        <v>73356</v>
      </c>
      <c r="M51" s="139">
        <f t="shared" si="7"/>
        <v>0</v>
      </c>
      <c r="N51" s="130"/>
      <c r="O51" s="130"/>
      <c r="P51" s="130"/>
      <c r="Q51" s="130"/>
      <c r="R51" s="130"/>
      <c r="AB51" s="29">
        <v>51</v>
      </c>
      <c r="AC51" s="171"/>
      <c r="AD51" s="193"/>
      <c r="AE51" s="175"/>
      <c r="AF51" s="176"/>
      <c r="AG51" s="176"/>
      <c r="AH51" s="176"/>
      <c r="AI51" s="176"/>
      <c r="AJ51" s="97"/>
      <c r="AO51" s="97"/>
      <c r="AQ51" s="97">
        <f t="shared" si="8"/>
        <v>5</v>
      </c>
      <c r="AR51" s="29" t="str">
        <f>IF($AQ52&gt;$AQ51, IFERROR(MATCH($AQ51, $AQ52:$AQ$140, 0)-1, ROW($AR$140)-ROW()), "")</f>
        <v/>
      </c>
      <c r="AS51" s="97">
        <f t="shared" ca="1" si="9"/>
        <v>0</v>
      </c>
      <c r="AT51" s="29">
        <f t="shared" ca="1" si="10"/>
        <v>0</v>
      </c>
      <c r="AU51" s="29">
        <f t="shared" ca="1" si="11"/>
        <v>0</v>
      </c>
      <c r="AV51" s="29">
        <f t="shared" ca="1" si="12"/>
        <v>0</v>
      </c>
      <c r="AW51" s="29">
        <f t="shared" ca="1" si="13"/>
        <v>0</v>
      </c>
      <c r="AX51" s="91">
        <f t="shared" ca="1" si="14"/>
        <v>0</v>
      </c>
      <c r="AY51" s="29">
        <f t="shared" ca="1" si="15"/>
        <v>0</v>
      </c>
      <c r="AZ51" s="29">
        <f t="shared" ca="1" si="16"/>
        <v>0</v>
      </c>
      <c r="BA51" s="29">
        <f t="shared" ca="1" si="17"/>
        <v>0</v>
      </c>
      <c r="BB51" s="29">
        <f t="shared" ca="1" si="18"/>
        <v>0</v>
      </c>
      <c r="BC51" s="87" t="str">
        <f t="shared" ca="1" si="19"/>
        <v/>
      </c>
      <c r="BD51" s="32" t="str">
        <f t="shared" ca="1" si="20"/>
        <v/>
      </c>
      <c r="BE51" s="32" t="str">
        <f t="shared" ca="1" si="21"/>
        <v/>
      </c>
      <c r="BF51" s="32" t="str">
        <f t="shared" ca="1" si="22"/>
        <v/>
      </c>
      <c r="BG51" s="32" t="str">
        <f t="shared" ca="1" si="23"/>
        <v/>
      </c>
      <c r="BH51" s="89" t="str">
        <f t="shared" ca="1" si="24"/>
        <v/>
      </c>
      <c r="BI51" s="32" t="str">
        <f t="shared" ca="1" si="25"/>
        <v/>
      </c>
      <c r="BJ51" s="32" t="str">
        <f t="shared" ca="1" si="26"/>
        <v/>
      </c>
      <c r="BK51" s="32" t="str">
        <f t="shared" ca="1" si="27"/>
        <v/>
      </c>
      <c r="BL51" s="32" t="str">
        <f t="shared" ca="1" si="28"/>
        <v/>
      </c>
      <c r="BM51" s="91" t="str">
        <f t="shared" ca="1" si="29"/>
        <v/>
      </c>
      <c r="BN51" s="29" t="str">
        <f t="shared" ca="1" si="30"/>
        <v/>
      </c>
      <c r="BO51" s="29" t="str">
        <f t="shared" ca="1" si="31"/>
        <v/>
      </c>
      <c r="BP51" s="29" t="str">
        <f t="shared" ca="1" si="32"/>
        <v/>
      </c>
      <c r="BQ51" s="29" t="str">
        <f t="shared" ca="1" si="33"/>
        <v/>
      </c>
      <c r="BR51" s="177" t="str">
        <f t="shared" si="4"/>
        <v/>
      </c>
      <c r="BS51" s="93" t="str">
        <f t="shared" ca="1" si="34"/>
        <v/>
      </c>
      <c r="BT51" s="125" t="str">
        <f t="shared" ca="1" si="35"/>
        <v/>
      </c>
      <c r="BU51" s="126" t="str">
        <f t="shared" ca="1" si="36"/>
        <v/>
      </c>
      <c r="BV51" s="126" t="str">
        <f t="shared" ca="1" si="37"/>
        <v/>
      </c>
      <c r="BW51" s="126" t="str">
        <f t="shared" ca="1" si="38"/>
        <v/>
      </c>
      <c r="BX51" s="126" t="str">
        <f t="shared" ca="1" si="39"/>
        <v/>
      </c>
      <c r="BY51" s="127" t="str">
        <f t="shared" ca="1" si="40"/>
        <v/>
      </c>
      <c r="CA51" s="30" t="str">
        <f t="shared" ca="1" si="41"/>
        <v/>
      </c>
    </row>
    <row r="52" spans="1:79" s="29" customFormat="1" ht="14.1" customHeight="1" x14ac:dyDescent="0.3">
      <c r="A52" s="82" t="str">
        <f t="shared" ca="1" si="6"/>
        <v/>
      </c>
      <c r="B52" s="128"/>
      <c r="C52" s="128" t="s">
        <v>38</v>
      </c>
      <c r="D52" s="128" t="s">
        <v>38</v>
      </c>
      <c r="E52" s="128" t="s">
        <v>38</v>
      </c>
      <c r="F52" s="128" t="s">
        <v>38</v>
      </c>
      <c r="G52" s="128" t="s">
        <v>124</v>
      </c>
      <c r="H52" s="128"/>
      <c r="I52" s="128"/>
      <c r="J52" s="128"/>
      <c r="L52" s="129">
        <v>73357</v>
      </c>
      <c r="M52" s="139">
        <f t="shared" si="7"/>
        <v>0</v>
      </c>
      <c r="N52" s="130"/>
      <c r="O52" s="130"/>
      <c r="P52" s="130"/>
      <c r="Q52" s="130"/>
      <c r="R52" s="130"/>
      <c r="AB52" s="29">
        <v>52</v>
      </c>
      <c r="AC52" s="171"/>
      <c r="AD52" s="193"/>
      <c r="AE52" s="175"/>
      <c r="AF52" s="176"/>
      <c r="AG52" s="176"/>
      <c r="AH52" s="176"/>
      <c r="AI52" s="176"/>
      <c r="AJ52" s="97"/>
      <c r="AO52" s="97"/>
      <c r="AQ52" s="97">
        <f t="shared" si="8"/>
        <v>5</v>
      </c>
      <c r="AR52" s="29" t="str">
        <f>IF($AQ53&gt;$AQ52, IFERROR(MATCH($AQ52, $AQ53:$AQ$140, 0)-1, ROW($AR$140)-ROW()), "")</f>
        <v/>
      </c>
      <c r="AS52" s="97">
        <f t="shared" ca="1" si="9"/>
        <v>0</v>
      </c>
      <c r="AT52" s="29">
        <f t="shared" ca="1" si="10"/>
        <v>0</v>
      </c>
      <c r="AU52" s="29">
        <f t="shared" ca="1" si="11"/>
        <v>0</v>
      </c>
      <c r="AV52" s="29">
        <f t="shared" ca="1" si="12"/>
        <v>0</v>
      </c>
      <c r="AW52" s="29">
        <f t="shared" ca="1" si="13"/>
        <v>0</v>
      </c>
      <c r="AX52" s="91">
        <f t="shared" ca="1" si="14"/>
        <v>0</v>
      </c>
      <c r="AY52" s="29">
        <f t="shared" ca="1" si="15"/>
        <v>0</v>
      </c>
      <c r="AZ52" s="29">
        <f t="shared" ca="1" si="16"/>
        <v>0</v>
      </c>
      <c r="BA52" s="29">
        <f t="shared" ca="1" si="17"/>
        <v>0</v>
      </c>
      <c r="BB52" s="29">
        <f t="shared" ca="1" si="18"/>
        <v>0</v>
      </c>
      <c r="BC52" s="87" t="str">
        <f t="shared" ca="1" si="19"/>
        <v/>
      </c>
      <c r="BD52" s="32" t="str">
        <f t="shared" ca="1" si="20"/>
        <v/>
      </c>
      <c r="BE52" s="32" t="str">
        <f t="shared" ca="1" si="21"/>
        <v/>
      </c>
      <c r="BF52" s="32" t="str">
        <f t="shared" ca="1" si="22"/>
        <v/>
      </c>
      <c r="BG52" s="32" t="str">
        <f t="shared" ca="1" si="23"/>
        <v/>
      </c>
      <c r="BH52" s="89" t="str">
        <f t="shared" ca="1" si="24"/>
        <v/>
      </c>
      <c r="BI52" s="32" t="str">
        <f t="shared" ca="1" si="25"/>
        <v/>
      </c>
      <c r="BJ52" s="32" t="str">
        <f t="shared" ca="1" si="26"/>
        <v/>
      </c>
      <c r="BK52" s="32" t="str">
        <f t="shared" ca="1" si="27"/>
        <v/>
      </c>
      <c r="BL52" s="32" t="str">
        <f t="shared" ca="1" si="28"/>
        <v/>
      </c>
      <c r="BM52" s="91" t="str">
        <f t="shared" ca="1" si="29"/>
        <v/>
      </c>
      <c r="BN52" s="29" t="str">
        <f t="shared" ca="1" si="30"/>
        <v/>
      </c>
      <c r="BO52" s="29" t="str">
        <f t="shared" ca="1" si="31"/>
        <v/>
      </c>
      <c r="BP52" s="29" t="str">
        <f t="shared" ca="1" si="32"/>
        <v/>
      </c>
      <c r="BQ52" s="29" t="str">
        <f t="shared" ca="1" si="33"/>
        <v/>
      </c>
      <c r="BR52" s="177" t="str">
        <f t="shared" si="4"/>
        <v/>
      </c>
      <c r="BS52" s="93" t="str">
        <f t="shared" ca="1" si="34"/>
        <v/>
      </c>
      <c r="BT52" s="125" t="str">
        <f t="shared" ca="1" si="35"/>
        <v/>
      </c>
      <c r="BU52" s="126" t="str">
        <f t="shared" ca="1" si="36"/>
        <v/>
      </c>
      <c r="BV52" s="126" t="str">
        <f t="shared" ca="1" si="37"/>
        <v/>
      </c>
      <c r="BW52" s="126" t="str">
        <f t="shared" ca="1" si="38"/>
        <v/>
      </c>
      <c r="BX52" s="126" t="str">
        <f t="shared" ca="1" si="39"/>
        <v/>
      </c>
      <c r="BY52" s="127" t="str">
        <f t="shared" ca="1" si="40"/>
        <v/>
      </c>
      <c r="CA52" s="30" t="str">
        <f t="shared" ca="1" si="41"/>
        <v/>
      </c>
    </row>
    <row r="53" spans="1:79" s="29" customFormat="1" ht="14.1" customHeight="1" x14ac:dyDescent="0.3">
      <c r="A53" s="82" t="str">
        <f t="shared" ca="1" si="6"/>
        <v/>
      </c>
      <c r="B53" s="128"/>
      <c r="C53" s="128" t="s">
        <v>38</v>
      </c>
      <c r="D53" s="128" t="s">
        <v>38</v>
      </c>
      <c r="E53" s="128" t="s">
        <v>38</v>
      </c>
      <c r="F53" s="128" t="s">
        <v>38</v>
      </c>
      <c r="G53" s="128" t="s">
        <v>295</v>
      </c>
      <c r="H53" s="128"/>
      <c r="I53" s="128"/>
      <c r="J53" s="128"/>
      <c r="L53" s="129">
        <v>73358</v>
      </c>
      <c r="M53" s="139">
        <f t="shared" si="7"/>
        <v>0</v>
      </c>
      <c r="N53" s="130"/>
      <c r="O53" s="130"/>
      <c r="P53" s="130"/>
      <c r="Q53" s="130"/>
      <c r="R53" s="130"/>
      <c r="AB53" s="29">
        <v>53</v>
      </c>
      <c r="AC53" s="171"/>
      <c r="AD53" s="193"/>
      <c r="AE53" s="175"/>
      <c r="AF53" s="176"/>
      <c r="AG53" s="176"/>
      <c r="AH53" s="176"/>
      <c r="AI53" s="176"/>
      <c r="AJ53" s="97"/>
      <c r="AO53" s="97"/>
      <c r="AQ53" s="97">
        <f t="shared" si="8"/>
        <v>5</v>
      </c>
      <c r="AR53" s="29" t="str">
        <f>IF($AQ54&gt;$AQ53, IFERROR(MATCH($AQ53, $AQ54:$AQ$140, 0)-1, ROW($AR$140)-ROW()), "")</f>
        <v/>
      </c>
      <c r="AS53" s="97">
        <f t="shared" ca="1" si="9"/>
        <v>0</v>
      </c>
      <c r="AT53" s="29">
        <f t="shared" ca="1" si="10"/>
        <v>0</v>
      </c>
      <c r="AU53" s="29">
        <f t="shared" ca="1" si="11"/>
        <v>0</v>
      </c>
      <c r="AV53" s="29">
        <f t="shared" ca="1" si="12"/>
        <v>0</v>
      </c>
      <c r="AW53" s="29">
        <f t="shared" ca="1" si="13"/>
        <v>0</v>
      </c>
      <c r="AX53" s="91">
        <f t="shared" ca="1" si="14"/>
        <v>0</v>
      </c>
      <c r="AY53" s="29">
        <f t="shared" ca="1" si="15"/>
        <v>0</v>
      </c>
      <c r="AZ53" s="29">
        <f t="shared" ca="1" si="16"/>
        <v>0</v>
      </c>
      <c r="BA53" s="29">
        <f t="shared" ca="1" si="17"/>
        <v>0</v>
      </c>
      <c r="BB53" s="29">
        <f t="shared" ca="1" si="18"/>
        <v>0</v>
      </c>
      <c r="BC53" s="87" t="str">
        <f t="shared" ca="1" si="19"/>
        <v/>
      </c>
      <c r="BD53" s="32" t="str">
        <f t="shared" ca="1" si="20"/>
        <v/>
      </c>
      <c r="BE53" s="32" t="str">
        <f t="shared" ca="1" si="21"/>
        <v/>
      </c>
      <c r="BF53" s="32" t="str">
        <f t="shared" ca="1" si="22"/>
        <v/>
      </c>
      <c r="BG53" s="32" t="str">
        <f t="shared" ca="1" si="23"/>
        <v/>
      </c>
      <c r="BH53" s="89" t="str">
        <f t="shared" ca="1" si="24"/>
        <v/>
      </c>
      <c r="BI53" s="32" t="str">
        <f t="shared" ca="1" si="25"/>
        <v/>
      </c>
      <c r="BJ53" s="32" t="str">
        <f t="shared" ca="1" si="26"/>
        <v/>
      </c>
      <c r="BK53" s="32" t="str">
        <f t="shared" ca="1" si="27"/>
        <v/>
      </c>
      <c r="BL53" s="32" t="str">
        <f t="shared" ca="1" si="28"/>
        <v/>
      </c>
      <c r="BM53" s="91" t="str">
        <f t="shared" ca="1" si="29"/>
        <v/>
      </c>
      <c r="BN53" s="29" t="str">
        <f t="shared" ca="1" si="30"/>
        <v/>
      </c>
      <c r="BO53" s="29" t="str">
        <f t="shared" ca="1" si="31"/>
        <v/>
      </c>
      <c r="BP53" s="29" t="str">
        <f t="shared" ca="1" si="32"/>
        <v/>
      </c>
      <c r="BQ53" s="29" t="str">
        <f t="shared" ca="1" si="33"/>
        <v/>
      </c>
      <c r="BR53" s="177" t="str">
        <f t="shared" si="4"/>
        <v/>
      </c>
      <c r="BS53" s="93" t="str">
        <f t="shared" ca="1" si="34"/>
        <v/>
      </c>
      <c r="BT53" s="125" t="str">
        <f t="shared" ca="1" si="35"/>
        <v/>
      </c>
      <c r="BU53" s="126" t="str">
        <f t="shared" ca="1" si="36"/>
        <v/>
      </c>
      <c r="BV53" s="126" t="str">
        <f t="shared" ca="1" si="37"/>
        <v/>
      </c>
      <c r="BW53" s="126" t="str">
        <f t="shared" ca="1" si="38"/>
        <v/>
      </c>
      <c r="BX53" s="126" t="str">
        <f t="shared" ca="1" si="39"/>
        <v/>
      </c>
      <c r="BY53" s="127" t="str">
        <f t="shared" ca="1" si="40"/>
        <v/>
      </c>
      <c r="CA53" s="30" t="str">
        <f t="shared" ca="1" si="41"/>
        <v/>
      </c>
    </row>
    <row r="54" spans="1:79" s="29" customFormat="1" ht="14.1" customHeight="1" x14ac:dyDescent="0.3">
      <c r="A54" s="82" t="str">
        <f t="shared" ca="1" si="6"/>
        <v/>
      </c>
      <c r="B54" s="128"/>
      <c r="C54" s="128" t="s">
        <v>38</v>
      </c>
      <c r="D54" s="128" t="s">
        <v>38</v>
      </c>
      <c r="E54" s="128" t="s">
        <v>38</v>
      </c>
      <c r="F54" s="128" t="s">
        <v>340</v>
      </c>
      <c r="G54" s="128"/>
      <c r="H54" s="128"/>
      <c r="I54" s="128"/>
      <c r="J54" s="128"/>
      <c r="L54" s="129">
        <v>7336</v>
      </c>
      <c r="M54" s="139">
        <f t="shared" si="7"/>
        <v>0</v>
      </c>
      <c r="N54" s="130"/>
      <c r="O54" s="130"/>
      <c r="P54" s="130"/>
      <c r="Q54" s="130"/>
      <c r="R54" s="130"/>
      <c r="AB54" s="29">
        <v>54</v>
      </c>
      <c r="AC54" s="171"/>
      <c r="AD54" s="193"/>
      <c r="AE54" s="175"/>
      <c r="AF54" s="176"/>
      <c r="AG54" s="176"/>
      <c r="AH54" s="176"/>
      <c r="AI54" s="176"/>
      <c r="AJ54" s="97"/>
      <c r="AO54" s="97"/>
      <c r="AQ54" s="97">
        <f t="shared" si="8"/>
        <v>4</v>
      </c>
      <c r="AR54" s="29" t="str">
        <f>IF($AQ55&gt;$AQ54, IFERROR(MATCH($AQ54, $AQ55:$AQ$140, 0)-1, ROW($AR$140)-ROW()), "")</f>
        <v/>
      </c>
      <c r="AS54" s="97">
        <f t="shared" ca="1" si="9"/>
        <v>0</v>
      </c>
      <c r="AT54" s="29">
        <f t="shared" ca="1" si="10"/>
        <v>0</v>
      </c>
      <c r="AU54" s="29">
        <f t="shared" ca="1" si="11"/>
        <v>0</v>
      </c>
      <c r="AV54" s="29">
        <f t="shared" ca="1" si="12"/>
        <v>0</v>
      </c>
      <c r="AW54" s="29">
        <f t="shared" ca="1" si="13"/>
        <v>0</v>
      </c>
      <c r="AX54" s="91">
        <f t="shared" ca="1" si="14"/>
        <v>0</v>
      </c>
      <c r="AY54" s="29">
        <f t="shared" ca="1" si="15"/>
        <v>0</v>
      </c>
      <c r="AZ54" s="29">
        <f t="shared" ca="1" si="16"/>
        <v>0</v>
      </c>
      <c r="BA54" s="29">
        <f t="shared" ca="1" si="17"/>
        <v>0</v>
      </c>
      <c r="BB54" s="29">
        <f t="shared" ca="1" si="18"/>
        <v>0</v>
      </c>
      <c r="BC54" s="87" t="str">
        <f t="shared" ca="1" si="19"/>
        <v/>
      </c>
      <c r="BD54" s="32" t="str">
        <f t="shared" ca="1" si="20"/>
        <v/>
      </c>
      <c r="BE54" s="32" t="str">
        <f t="shared" ca="1" si="21"/>
        <v/>
      </c>
      <c r="BF54" s="32" t="str">
        <f t="shared" ca="1" si="22"/>
        <v/>
      </c>
      <c r="BG54" s="32" t="str">
        <f t="shared" ca="1" si="23"/>
        <v/>
      </c>
      <c r="BH54" s="89" t="str">
        <f t="shared" ca="1" si="24"/>
        <v/>
      </c>
      <c r="BI54" s="32" t="str">
        <f t="shared" ca="1" si="25"/>
        <v/>
      </c>
      <c r="BJ54" s="32" t="str">
        <f t="shared" ca="1" si="26"/>
        <v/>
      </c>
      <c r="BK54" s="32" t="str">
        <f t="shared" ca="1" si="27"/>
        <v/>
      </c>
      <c r="BL54" s="32" t="str">
        <f t="shared" ca="1" si="28"/>
        <v/>
      </c>
      <c r="BM54" s="91" t="str">
        <f t="shared" ca="1" si="29"/>
        <v/>
      </c>
      <c r="BN54" s="29" t="str">
        <f t="shared" ca="1" si="30"/>
        <v/>
      </c>
      <c r="BO54" s="29" t="str">
        <f t="shared" ca="1" si="31"/>
        <v/>
      </c>
      <c r="BP54" s="29" t="str">
        <f t="shared" ca="1" si="32"/>
        <v/>
      </c>
      <c r="BQ54" s="29" t="str">
        <f t="shared" ca="1" si="33"/>
        <v/>
      </c>
      <c r="BR54" s="177" t="str">
        <f t="shared" si="4"/>
        <v/>
      </c>
      <c r="BS54" s="93" t="str">
        <f t="shared" ca="1" si="34"/>
        <v/>
      </c>
      <c r="BT54" s="125" t="str">
        <f t="shared" ca="1" si="35"/>
        <v/>
      </c>
      <c r="BU54" s="126" t="str">
        <f t="shared" ca="1" si="36"/>
        <v/>
      </c>
      <c r="BV54" s="126" t="str">
        <f t="shared" ca="1" si="37"/>
        <v/>
      </c>
      <c r="BW54" s="126" t="str">
        <f t="shared" ca="1" si="38"/>
        <v/>
      </c>
      <c r="BX54" s="126" t="str">
        <f t="shared" ca="1" si="39"/>
        <v/>
      </c>
      <c r="BY54" s="127" t="str">
        <f t="shared" ca="1" si="40"/>
        <v/>
      </c>
      <c r="CA54" s="30" t="str">
        <f t="shared" ca="1" si="41"/>
        <v/>
      </c>
    </row>
    <row r="55" spans="1:79" s="29" customFormat="1" ht="14.1" customHeight="1" x14ac:dyDescent="0.3">
      <c r="A55" s="82" t="str">
        <f t="shared" ca="1" si="6"/>
        <v/>
      </c>
      <c r="B55" s="128"/>
      <c r="C55" s="128" t="s">
        <v>38</v>
      </c>
      <c r="D55" s="128" t="s">
        <v>38</v>
      </c>
      <c r="E55" s="128" t="s">
        <v>38</v>
      </c>
      <c r="F55" s="128" t="s">
        <v>125</v>
      </c>
      <c r="G55" s="128"/>
      <c r="H55" s="128"/>
      <c r="I55" s="128"/>
      <c r="J55" s="128"/>
      <c r="L55" s="129">
        <v>7338</v>
      </c>
      <c r="M55" s="139">
        <f t="shared" si="7"/>
        <v>0</v>
      </c>
      <c r="N55" s="130"/>
      <c r="O55" s="130"/>
      <c r="P55" s="130"/>
      <c r="Q55" s="130"/>
      <c r="R55" s="130"/>
      <c r="AB55" s="29">
        <v>55</v>
      </c>
      <c r="AC55" s="171"/>
      <c r="AD55" s="193"/>
      <c r="AE55" s="175"/>
      <c r="AF55" s="176"/>
      <c r="AG55" s="176"/>
      <c r="AH55" s="176"/>
      <c r="AI55" s="176"/>
      <c r="AJ55" s="97"/>
      <c r="AO55" s="97"/>
      <c r="AQ55" s="97">
        <f t="shared" si="8"/>
        <v>4</v>
      </c>
      <c r="AR55" s="29" t="str">
        <f>IF($AQ56&gt;$AQ55, IFERROR(MATCH($AQ55, $AQ56:$AQ$140, 0)-1, ROW($AR$140)-ROW()), "")</f>
        <v/>
      </c>
      <c r="AS55" s="97">
        <f t="shared" ca="1" si="9"/>
        <v>0</v>
      </c>
      <c r="AT55" s="29">
        <f t="shared" ca="1" si="10"/>
        <v>0</v>
      </c>
      <c r="AU55" s="29">
        <f t="shared" ca="1" si="11"/>
        <v>0</v>
      </c>
      <c r="AV55" s="29">
        <f t="shared" ca="1" si="12"/>
        <v>0</v>
      </c>
      <c r="AW55" s="29">
        <f t="shared" ca="1" si="13"/>
        <v>0</v>
      </c>
      <c r="AX55" s="91">
        <f t="shared" ca="1" si="14"/>
        <v>0</v>
      </c>
      <c r="AY55" s="29">
        <f t="shared" ca="1" si="15"/>
        <v>0</v>
      </c>
      <c r="AZ55" s="29">
        <f t="shared" ca="1" si="16"/>
        <v>0</v>
      </c>
      <c r="BA55" s="29">
        <f t="shared" ca="1" si="17"/>
        <v>0</v>
      </c>
      <c r="BB55" s="29">
        <f t="shared" ca="1" si="18"/>
        <v>0</v>
      </c>
      <c r="BC55" s="87" t="str">
        <f t="shared" ca="1" si="19"/>
        <v/>
      </c>
      <c r="BD55" s="32" t="str">
        <f t="shared" ca="1" si="20"/>
        <v/>
      </c>
      <c r="BE55" s="32" t="str">
        <f t="shared" ca="1" si="21"/>
        <v/>
      </c>
      <c r="BF55" s="32" t="str">
        <f t="shared" ca="1" si="22"/>
        <v/>
      </c>
      <c r="BG55" s="32" t="str">
        <f t="shared" ca="1" si="23"/>
        <v/>
      </c>
      <c r="BH55" s="89" t="str">
        <f t="shared" ca="1" si="24"/>
        <v/>
      </c>
      <c r="BI55" s="32" t="str">
        <f t="shared" ca="1" si="25"/>
        <v/>
      </c>
      <c r="BJ55" s="32" t="str">
        <f t="shared" ca="1" si="26"/>
        <v/>
      </c>
      <c r="BK55" s="32" t="str">
        <f t="shared" ca="1" si="27"/>
        <v/>
      </c>
      <c r="BL55" s="32" t="str">
        <f t="shared" ca="1" si="28"/>
        <v/>
      </c>
      <c r="BM55" s="91" t="str">
        <f t="shared" ca="1" si="29"/>
        <v/>
      </c>
      <c r="BN55" s="29" t="str">
        <f t="shared" ca="1" si="30"/>
        <v/>
      </c>
      <c r="BO55" s="29" t="str">
        <f t="shared" ca="1" si="31"/>
        <v/>
      </c>
      <c r="BP55" s="29" t="str">
        <f t="shared" ca="1" si="32"/>
        <v/>
      </c>
      <c r="BQ55" s="29" t="str">
        <f t="shared" ca="1" si="33"/>
        <v/>
      </c>
      <c r="BR55" s="177" t="str">
        <f t="shared" si="4"/>
        <v/>
      </c>
      <c r="BS55" s="93" t="str">
        <f t="shared" ca="1" si="34"/>
        <v/>
      </c>
      <c r="BT55" s="125" t="str">
        <f t="shared" ca="1" si="35"/>
        <v/>
      </c>
      <c r="BU55" s="126" t="str">
        <f t="shared" ca="1" si="36"/>
        <v/>
      </c>
      <c r="BV55" s="126" t="str">
        <f t="shared" ca="1" si="37"/>
        <v/>
      </c>
      <c r="BW55" s="126" t="str">
        <f t="shared" ca="1" si="38"/>
        <v/>
      </c>
      <c r="BX55" s="126" t="str">
        <f t="shared" ca="1" si="39"/>
        <v/>
      </c>
      <c r="BY55" s="127" t="str">
        <f t="shared" ca="1" si="40"/>
        <v/>
      </c>
      <c r="CA55" s="30" t="str">
        <f t="shared" ca="1" si="41"/>
        <v/>
      </c>
    </row>
    <row r="56" spans="1:79" s="29" customFormat="1" ht="14.1" customHeight="1" x14ac:dyDescent="0.3">
      <c r="A56" s="82" t="str">
        <f t="shared" ca="1" si="6"/>
        <v/>
      </c>
      <c r="B56" s="128"/>
      <c r="C56" s="128" t="s">
        <v>38</v>
      </c>
      <c r="D56" s="128" t="s">
        <v>38</v>
      </c>
      <c r="E56" s="128" t="s">
        <v>126</v>
      </c>
      <c r="F56" s="128"/>
      <c r="G56" s="128"/>
      <c r="H56" s="128"/>
      <c r="I56" s="128"/>
      <c r="J56" s="128"/>
      <c r="L56" s="129">
        <v>734</v>
      </c>
      <c r="M56" s="139">
        <f t="shared" si="7"/>
        <v>0</v>
      </c>
      <c r="N56" s="130">
        <f>SUM(N57,N58,N59,N60)</f>
        <v>0</v>
      </c>
      <c r="O56" s="130">
        <f t="shared" ref="O56:P56" si="45">SUM(O57,O58,O59,O60)</f>
        <v>0</v>
      </c>
      <c r="P56" s="130">
        <f t="shared" si="45"/>
        <v>0</v>
      </c>
      <c r="Q56" s="130"/>
      <c r="R56" s="130"/>
      <c r="AB56" s="29">
        <v>56</v>
      </c>
      <c r="AC56" s="171"/>
      <c r="AD56" s="193"/>
      <c r="AE56" s="175"/>
      <c r="AF56" s="176"/>
      <c r="AG56" s="176"/>
      <c r="AH56" s="176"/>
      <c r="AI56" s="176"/>
      <c r="AJ56" s="97"/>
      <c r="AO56" s="97"/>
      <c r="AQ56" s="97">
        <f t="shared" si="8"/>
        <v>3</v>
      </c>
      <c r="AR56" s="29">
        <f>IF($AQ57&gt;$AQ56, IFERROR(MATCH($AQ56, $AQ57:$AQ$140, 0)-1, ROW($AR$140)-ROW()), "")</f>
        <v>4</v>
      </c>
      <c r="AS56" s="97">
        <f t="shared" ca="1" si="9"/>
        <v>0</v>
      </c>
      <c r="AT56" s="29">
        <f t="shared" ca="1" si="10"/>
        <v>0</v>
      </c>
      <c r="AU56" s="29">
        <f t="shared" ca="1" si="11"/>
        <v>0</v>
      </c>
      <c r="AV56" s="29">
        <f t="shared" ca="1" si="12"/>
        <v>0</v>
      </c>
      <c r="AW56" s="29">
        <f t="shared" ca="1" si="13"/>
        <v>0</v>
      </c>
      <c r="AX56" s="91">
        <f t="shared" ca="1" si="14"/>
        <v>0</v>
      </c>
      <c r="AY56" s="29">
        <f t="shared" ca="1" si="15"/>
        <v>0</v>
      </c>
      <c r="AZ56" s="29">
        <f t="shared" ca="1" si="16"/>
        <v>0</v>
      </c>
      <c r="BA56" s="29">
        <f t="shared" ca="1" si="17"/>
        <v>0</v>
      </c>
      <c r="BB56" s="29">
        <f t="shared" ca="1" si="18"/>
        <v>0</v>
      </c>
      <c r="BC56" s="87" t="str">
        <f t="shared" ca="1" si="19"/>
        <v/>
      </c>
      <c r="BD56" s="32" t="str">
        <f t="shared" ca="1" si="20"/>
        <v/>
      </c>
      <c r="BE56" s="32" t="str">
        <f t="shared" ca="1" si="21"/>
        <v/>
      </c>
      <c r="BF56" s="32" t="str">
        <f t="shared" ca="1" si="22"/>
        <v/>
      </c>
      <c r="BG56" s="32" t="str">
        <f t="shared" ca="1" si="23"/>
        <v/>
      </c>
      <c r="BH56" s="89" t="str">
        <f t="shared" ca="1" si="24"/>
        <v/>
      </c>
      <c r="BI56" s="32" t="str">
        <f t="shared" ca="1" si="25"/>
        <v/>
      </c>
      <c r="BJ56" s="32" t="str">
        <f t="shared" ca="1" si="26"/>
        <v/>
      </c>
      <c r="BK56" s="32" t="str">
        <f t="shared" ca="1" si="27"/>
        <v/>
      </c>
      <c r="BL56" s="32" t="str">
        <f t="shared" ca="1" si="28"/>
        <v/>
      </c>
      <c r="BM56" s="91" t="str">
        <f t="shared" ca="1" si="29"/>
        <v/>
      </c>
      <c r="BN56" s="29" t="str">
        <f t="shared" ca="1" si="30"/>
        <v/>
      </c>
      <c r="BO56" s="29" t="str">
        <f t="shared" ca="1" si="31"/>
        <v/>
      </c>
      <c r="BP56" s="29" t="str">
        <f t="shared" ca="1" si="32"/>
        <v/>
      </c>
      <c r="BQ56" s="29" t="str">
        <f t="shared" ca="1" si="33"/>
        <v/>
      </c>
      <c r="BR56" s="177" t="str">
        <f t="shared" si="4"/>
        <v/>
      </c>
      <c r="BS56" s="93" t="str">
        <f t="shared" ca="1" si="34"/>
        <v/>
      </c>
      <c r="BT56" s="125" t="str">
        <f t="shared" ca="1" si="35"/>
        <v/>
      </c>
      <c r="BU56" s="126" t="str">
        <f t="shared" ca="1" si="36"/>
        <v/>
      </c>
      <c r="BV56" s="126" t="str">
        <f t="shared" ca="1" si="37"/>
        <v/>
      </c>
      <c r="BW56" s="126" t="str">
        <f t="shared" ca="1" si="38"/>
        <v/>
      </c>
      <c r="BX56" s="126" t="str">
        <f t="shared" ca="1" si="39"/>
        <v/>
      </c>
      <c r="BY56" s="127" t="str">
        <f t="shared" ca="1" si="40"/>
        <v/>
      </c>
      <c r="CA56" s="30" t="str">
        <f t="shared" ca="1" si="41"/>
        <v/>
      </c>
    </row>
    <row r="57" spans="1:79" s="29" customFormat="1" ht="14.1" customHeight="1" x14ac:dyDescent="0.3">
      <c r="A57" s="82" t="str">
        <f t="shared" ca="1" si="6"/>
        <v/>
      </c>
      <c r="B57" s="128"/>
      <c r="C57" s="128"/>
      <c r="D57" s="128"/>
      <c r="E57" s="128"/>
      <c r="F57" s="128" t="s">
        <v>291</v>
      </c>
      <c r="G57" s="128"/>
      <c r="H57" s="128"/>
      <c r="I57" s="128"/>
      <c r="J57" s="128"/>
      <c r="L57" s="129">
        <v>7340</v>
      </c>
      <c r="M57" s="139">
        <f t="shared" si="7"/>
        <v>0</v>
      </c>
      <c r="N57" s="130"/>
      <c r="O57" s="130"/>
      <c r="P57" s="130"/>
      <c r="Q57" s="130"/>
      <c r="R57" s="130"/>
      <c r="AB57" s="29">
        <v>57</v>
      </c>
      <c r="AC57" s="171"/>
      <c r="AD57" s="193"/>
      <c r="AE57" s="175"/>
      <c r="AF57" s="176"/>
      <c r="AG57" s="176"/>
      <c r="AH57" s="176"/>
      <c r="AI57" s="176"/>
      <c r="AJ57" s="97"/>
      <c r="AO57" s="97"/>
      <c r="AQ57" s="97">
        <f t="shared" si="8"/>
        <v>4</v>
      </c>
      <c r="AR57" s="29" t="str">
        <f>IF($AQ58&gt;$AQ57, IFERROR(MATCH($AQ57, $AQ58:$AQ$140, 0)-1, ROW($AR$140)-ROW()), "")</f>
        <v/>
      </c>
      <c r="AS57" s="97">
        <f t="shared" ca="1" si="9"/>
        <v>0</v>
      </c>
      <c r="AT57" s="29">
        <f t="shared" ca="1" si="10"/>
        <v>0</v>
      </c>
      <c r="AU57" s="29">
        <f t="shared" ca="1" si="11"/>
        <v>0</v>
      </c>
      <c r="AV57" s="29">
        <f t="shared" ca="1" si="12"/>
        <v>0</v>
      </c>
      <c r="AW57" s="29">
        <f t="shared" ca="1" si="13"/>
        <v>0</v>
      </c>
      <c r="AX57" s="91">
        <f t="shared" ca="1" si="14"/>
        <v>0</v>
      </c>
      <c r="AY57" s="29">
        <f t="shared" ca="1" si="15"/>
        <v>0</v>
      </c>
      <c r="AZ57" s="29">
        <f t="shared" ca="1" si="16"/>
        <v>0</v>
      </c>
      <c r="BA57" s="29">
        <f t="shared" ca="1" si="17"/>
        <v>0</v>
      </c>
      <c r="BB57" s="29">
        <f t="shared" ca="1" si="18"/>
        <v>0</v>
      </c>
      <c r="BC57" s="87" t="str">
        <f t="shared" ca="1" si="19"/>
        <v/>
      </c>
      <c r="BD57" s="32" t="str">
        <f t="shared" ca="1" si="20"/>
        <v/>
      </c>
      <c r="BE57" s="32" t="str">
        <f t="shared" ca="1" si="21"/>
        <v/>
      </c>
      <c r="BF57" s="32" t="str">
        <f t="shared" ca="1" si="22"/>
        <v/>
      </c>
      <c r="BG57" s="32" t="str">
        <f t="shared" ca="1" si="23"/>
        <v/>
      </c>
      <c r="BH57" s="89" t="str">
        <f t="shared" ca="1" si="24"/>
        <v/>
      </c>
      <c r="BI57" s="32" t="str">
        <f t="shared" ca="1" si="25"/>
        <v/>
      </c>
      <c r="BJ57" s="32" t="str">
        <f t="shared" ca="1" si="26"/>
        <v/>
      </c>
      <c r="BK57" s="32" t="str">
        <f t="shared" ca="1" si="27"/>
        <v/>
      </c>
      <c r="BL57" s="32" t="str">
        <f t="shared" ca="1" si="28"/>
        <v/>
      </c>
      <c r="BM57" s="91" t="str">
        <f t="shared" ca="1" si="29"/>
        <v/>
      </c>
      <c r="BN57" s="29" t="str">
        <f t="shared" ca="1" si="30"/>
        <v/>
      </c>
      <c r="BO57" s="29" t="str">
        <f t="shared" ca="1" si="31"/>
        <v/>
      </c>
      <c r="BP57" s="29" t="str">
        <f t="shared" ca="1" si="32"/>
        <v/>
      </c>
      <c r="BQ57" s="29" t="str">
        <f t="shared" ca="1" si="33"/>
        <v/>
      </c>
      <c r="BR57" s="177" t="str">
        <f t="shared" si="4"/>
        <v/>
      </c>
      <c r="BS57" s="93" t="str">
        <f t="shared" ca="1" si="34"/>
        <v/>
      </c>
      <c r="BT57" s="125" t="str">
        <f t="shared" ca="1" si="35"/>
        <v/>
      </c>
      <c r="BU57" s="126" t="str">
        <f t="shared" ca="1" si="36"/>
        <v/>
      </c>
      <c r="BV57" s="126" t="str">
        <f t="shared" ca="1" si="37"/>
        <v/>
      </c>
      <c r="BW57" s="126" t="str">
        <f t="shared" ca="1" si="38"/>
        <v/>
      </c>
      <c r="BX57" s="126" t="str">
        <f t="shared" ca="1" si="39"/>
        <v/>
      </c>
      <c r="BY57" s="127" t="str">
        <f t="shared" ca="1" si="40"/>
        <v/>
      </c>
      <c r="CA57" s="30" t="str">
        <f t="shared" ca="1" si="41"/>
        <v/>
      </c>
    </row>
    <row r="58" spans="1:79" s="29" customFormat="1" ht="14.1" customHeight="1" x14ac:dyDescent="0.3">
      <c r="A58" s="82" t="str">
        <f t="shared" ca="1" si="6"/>
        <v/>
      </c>
      <c r="B58" s="128"/>
      <c r="C58" s="128"/>
      <c r="D58" s="128"/>
      <c r="E58" s="128"/>
      <c r="F58" s="128" t="s">
        <v>292</v>
      </c>
      <c r="G58" s="128"/>
      <c r="H58" s="128"/>
      <c r="I58" s="128"/>
      <c r="J58" s="128"/>
      <c r="L58" s="129">
        <v>7341</v>
      </c>
      <c r="M58" s="139">
        <f t="shared" si="7"/>
        <v>0</v>
      </c>
      <c r="N58" s="130"/>
      <c r="O58" s="130"/>
      <c r="P58" s="130"/>
      <c r="Q58" s="130"/>
      <c r="R58" s="130"/>
      <c r="AB58" s="29">
        <v>58</v>
      </c>
      <c r="AC58" s="171"/>
      <c r="AD58" s="193"/>
      <c r="AE58" s="175"/>
      <c r="AF58" s="176"/>
      <c r="AG58" s="176"/>
      <c r="AH58" s="176"/>
      <c r="AI58" s="176"/>
      <c r="AJ58" s="97"/>
      <c r="AO58" s="97"/>
      <c r="AQ58" s="97">
        <f t="shared" si="8"/>
        <v>4</v>
      </c>
      <c r="AR58" s="29" t="str">
        <f>IF($AQ59&gt;$AQ58, IFERROR(MATCH($AQ58, $AQ59:$AQ$140, 0)-1, ROW($AR$140)-ROW()), "")</f>
        <v/>
      </c>
      <c r="AS58" s="97">
        <f t="shared" ca="1" si="9"/>
        <v>0</v>
      </c>
      <c r="AT58" s="29">
        <f t="shared" ca="1" si="10"/>
        <v>0</v>
      </c>
      <c r="AU58" s="29">
        <f t="shared" ca="1" si="11"/>
        <v>0</v>
      </c>
      <c r="AV58" s="29">
        <f t="shared" ca="1" si="12"/>
        <v>0</v>
      </c>
      <c r="AW58" s="29">
        <f t="shared" ca="1" si="13"/>
        <v>0</v>
      </c>
      <c r="AX58" s="91">
        <f t="shared" ca="1" si="14"/>
        <v>0</v>
      </c>
      <c r="AY58" s="29">
        <f t="shared" ca="1" si="15"/>
        <v>0</v>
      </c>
      <c r="AZ58" s="29">
        <f t="shared" ca="1" si="16"/>
        <v>0</v>
      </c>
      <c r="BA58" s="29">
        <f t="shared" ca="1" si="17"/>
        <v>0</v>
      </c>
      <c r="BB58" s="29">
        <f t="shared" ca="1" si="18"/>
        <v>0</v>
      </c>
      <c r="BC58" s="87" t="str">
        <f t="shared" ca="1" si="19"/>
        <v/>
      </c>
      <c r="BD58" s="32" t="str">
        <f t="shared" ca="1" si="20"/>
        <v/>
      </c>
      <c r="BE58" s="32" t="str">
        <f t="shared" ca="1" si="21"/>
        <v/>
      </c>
      <c r="BF58" s="32" t="str">
        <f t="shared" ca="1" si="22"/>
        <v/>
      </c>
      <c r="BG58" s="32" t="str">
        <f t="shared" ca="1" si="23"/>
        <v/>
      </c>
      <c r="BH58" s="89" t="str">
        <f t="shared" ca="1" si="24"/>
        <v/>
      </c>
      <c r="BI58" s="32" t="str">
        <f t="shared" ca="1" si="25"/>
        <v/>
      </c>
      <c r="BJ58" s="32" t="str">
        <f t="shared" ca="1" si="26"/>
        <v/>
      </c>
      <c r="BK58" s="32" t="str">
        <f t="shared" ca="1" si="27"/>
        <v/>
      </c>
      <c r="BL58" s="32" t="str">
        <f t="shared" ca="1" si="28"/>
        <v/>
      </c>
      <c r="BM58" s="91" t="str">
        <f t="shared" ca="1" si="29"/>
        <v/>
      </c>
      <c r="BN58" s="29" t="str">
        <f t="shared" ca="1" si="30"/>
        <v/>
      </c>
      <c r="BO58" s="29" t="str">
        <f t="shared" ca="1" si="31"/>
        <v/>
      </c>
      <c r="BP58" s="29" t="str">
        <f t="shared" ca="1" si="32"/>
        <v/>
      </c>
      <c r="BQ58" s="29" t="str">
        <f t="shared" ca="1" si="33"/>
        <v/>
      </c>
      <c r="BR58" s="177" t="str">
        <f t="shared" si="4"/>
        <v/>
      </c>
      <c r="BS58" s="93" t="str">
        <f t="shared" ca="1" si="34"/>
        <v/>
      </c>
      <c r="BT58" s="125" t="str">
        <f t="shared" ca="1" si="35"/>
        <v/>
      </c>
      <c r="BU58" s="126" t="str">
        <f t="shared" ca="1" si="36"/>
        <v/>
      </c>
      <c r="BV58" s="126" t="str">
        <f t="shared" ca="1" si="37"/>
        <v/>
      </c>
      <c r="BW58" s="126" t="str">
        <f t="shared" ca="1" si="38"/>
        <v/>
      </c>
      <c r="BX58" s="126" t="str">
        <f t="shared" ca="1" si="39"/>
        <v/>
      </c>
      <c r="BY58" s="127" t="str">
        <f t="shared" ca="1" si="40"/>
        <v/>
      </c>
      <c r="CA58" s="30" t="str">
        <f t="shared" ca="1" si="41"/>
        <v/>
      </c>
    </row>
    <row r="59" spans="1:79" s="29" customFormat="1" ht="14.1" customHeight="1" x14ac:dyDescent="0.3">
      <c r="A59" s="82" t="str">
        <f t="shared" ca="1" si="6"/>
        <v/>
      </c>
      <c r="B59" s="128"/>
      <c r="C59" s="128"/>
      <c r="D59" s="128"/>
      <c r="E59" s="128"/>
      <c r="F59" s="128" t="s">
        <v>293</v>
      </c>
      <c r="G59" s="128"/>
      <c r="H59" s="128"/>
      <c r="I59" s="128"/>
      <c r="J59" s="128"/>
      <c r="L59" s="129">
        <v>7342</v>
      </c>
      <c r="M59" s="139">
        <f t="shared" si="7"/>
        <v>0</v>
      </c>
      <c r="N59" s="130"/>
      <c r="O59" s="130"/>
      <c r="P59" s="130"/>
      <c r="Q59" s="130"/>
      <c r="R59" s="130"/>
      <c r="AB59" s="29">
        <v>59</v>
      </c>
      <c r="AC59" s="171"/>
      <c r="AD59" s="193"/>
      <c r="AE59" s="175"/>
      <c r="AF59" s="176"/>
      <c r="AG59" s="176"/>
      <c r="AH59" s="176"/>
      <c r="AI59" s="176"/>
      <c r="AJ59" s="97"/>
      <c r="AO59" s="97"/>
      <c r="AQ59" s="97">
        <f t="shared" si="8"/>
        <v>4</v>
      </c>
      <c r="AR59" s="29" t="str">
        <f>IF($AQ60&gt;$AQ59, IFERROR(MATCH($AQ59, $AQ60:$AQ$140, 0)-1, ROW($AR$140)-ROW()), "")</f>
        <v/>
      </c>
      <c r="AS59" s="97">
        <f t="shared" ca="1" si="9"/>
        <v>0</v>
      </c>
      <c r="AT59" s="29">
        <f t="shared" ca="1" si="10"/>
        <v>0</v>
      </c>
      <c r="AU59" s="29">
        <f t="shared" ca="1" si="11"/>
        <v>0</v>
      </c>
      <c r="AV59" s="29">
        <f t="shared" ca="1" si="12"/>
        <v>0</v>
      </c>
      <c r="AW59" s="29">
        <f t="shared" ca="1" si="13"/>
        <v>0</v>
      </c>
      <c r="AX59" s="91">
        <f t="shared" ca="1" si="14"/>
        <v>0</v>
      </c>
      <c r="AY59" s="29">
        <f t="shared" ca="1" si="15"/>
        <v>0</v>
      </c>
      <c r="AZ59" s="29">
        <f t="shared" ca="1" si="16"/>
        <v>0</v>
      </c>
      <c r="BA59" s="29">
        <f t="shared" ca="1" si="17"/>
        <v>0</v>
      </c>
      <c r="BB59" s="29">
        <f t="shared" ca="1" si="18"/>
        <v>0</v>
      </c>
      <c r="BC59" s="87" t="str">
        <f t="shared" ca="1" si="19"/>
        <v/>
      </c>
      <c r="BD59" s="32" t="str">
        <f t="shared" ca="1" si="20"/>
        <v/>
      </c>
      <c r="BE59" s="32" t="str">
        <f t="shared" ca="1" si="21"/>
        <v/>
      </c>
      <c r="BF59" s="32" t="str">
        <f t="shared" ca="1" si="22"/>
        <v/>
      </c>
      <c r="BG59" s="32" t="str">
        <f t="shared" ca="1" si="23"/>
        <v/>
      </c>
      <c r="BH59" s="89" t="str">
        <f t="shared" ca="1" si="24"/>
        <v/>
      </c>
      <c r="BI59" s="32" t="str">
        <f t="shared" ca="1" si="25"/>
        <v/>
      </c>
      <c r="BJ59" s="32" t="str">
        <f t="shared" ca="1" si="26"/>
        <v/>
      </c>
      <c r="BK59" s="32" t="str">
        <f t="shared" ca="1" si="27"/>
        <v/>
      </c>
      <c r="BL59" s="32" t="str">
        <f t="shared" ca="1" si="28"/>
        <v/>
      </c>
      <c r="BM59" s="91" t="str">
        <f t="shared" ca="1" si="29"/>
        <v/>
      </c>
      <c r="BN59" s="29" t="str">
        <f t="shared" ca="1" si="30"/>
        <v/>
      </c>
      <c r="BO59" s="29" t="str">
        <f t="shared" ca="1" si="31"/>
        <v/>
      </c>
      <c r="BP59" s="29" t="str">
        <f t="shared" ca="1" si="32"/>
        <v/>
      </c>
      <c r="BQ59" s="29" t="str">
        <f t="shared" ca="1" si="33"/>
        <v/>
      </c>
      <c r="BR59" s="177" t="str">
        <f t="shared" si="4"/>
        <v/>
      </c>
      <c r="BS59" s="93" t="str">
        <f t="shared" ca="1" si="34"/>
        <v/>
      </c>
      <c r="BT59" s="125" t="str">
        <f t="shared" ca="1" si="35"/>
        <v/>
      </c>
      <c r="BU59" s="126" t="str">
        <f t="shared" ca="1" si="36"/>
        <v/>
      </c>
      <c r="BV59" s="126" t="str">
        <f t="shared" ca="1" si="37"/>
        <v/>
      </c>
      <c r="BW59" s="126" t="str">
        <f t="shared" ca="1" si="38"/>
        <v/>
      </c>
      <c r="BX59" s="126" t="str">
        <f t="shared" ca="1" si="39"/>
        <v/>
      </c>
      <c r="BY59" s="127" t="str">
        <f t="shared" ca="1" si="40"/>
        <v/>
      </c>
      <c r="CA59" s="30" t="str">
        <f t="shared" ca="1" si="41"/>
        <v/>
      </c>
    </row>
    <row r="60" spans="1:79" s="29" customFormat="1" ht="14.1" customHeight="1" x14ac:dyDescent="0.3">
      <c r="A60" s="82" t="str">
        <f t="shared" ca="1" si="6"/>
        <v/>
      </c>
      <c r="B60" s="128"/>
      <c r="C60" s="128"/>
      <c r="D60" s="128"/>
      <c r="E60" s="128"/>
      <c r="F60" s="128" t="s">
        <v>294</v>
      </c>
      <c r="G60" s="128"/>
      <c r="H60" s="128"/>
      <c r="I60" s="128"/>
      <c r="J60" s="128"/>
      <c r="L60" s="129">
        <v>7348</v>
      </c>
      <c r="M60" s="139">
        <f t="shared" si="7"/>
        <v>0</v>
      </c>
      <c r="N60" s="130"/>
      <c r="O60" s="130"/>
      <c r="P60" s="130"/>
      <c r="Q60" s="130"/>
      <c r="R60" s="130"/>
      <c r="AB60" s="29">
        <v>60</v>
      </c>
      <c r="AC60" s="171"/>
      <c r="AD60" s="193"/>
      <c r="AE60" s="175"/>
      <c r="AF60" s="176"/>
      <c r="AG60" s="176"/>
      <c r="AH60" s="176"/>
      <c r="AI60" s="176"/>
      <c r="AJ60" s="97"/>
      <c r="AO60" s="97"/>
      <c r="AQ60" s="97">
        <f t="shared" si="8"/>
        <v>4</v>
      </c>
      <c r="AR60" s="29" t="str">
        <f>IF($AQ61&gt;$AQ60, IFERROR(MATCH($AQ60, $AQ61:$AQ$140, 0)-1, ROW($AR$140)-ROW()), "")</f>
        <v/>
      </c>
      <c r="AS60" s="97">
        <f t="shared" ca="1" si="9"/>
        <v>0</v>
      </c>
      <c r="AT60" s="29">
        <f t="shared" ca="1" si="10"/>
        <v>0</v>
      </c>
      <c r="AU60" s="29">
        <f t="shared" ca="1" si="11"/>
        <v>0</v>
      </c>
      <c r="AV60" s="29">
        <f t="shared" ca="1" si="12"/>
        <v>0</v>
      </c>
      <c r="AW60" s="29">
        <f t="shared" ca="1" si="13"/>
        <v>0</v>
      </c>
      <c r="AX60" s="91">
        <f t="shared" ca="1" si="14"/>
        <v>0</v>
      </c>
      <c r="AY60" s="29">
        <f t="shared" ca="1" si="15"/>
        <v>0</v>
      </c>
      <c r="AZ60" s="29">
        <f t="shared" ca="1" si="16"/>
        <v>0</v>
      </c>
      <c r="BA60" s="29">
        <f t="shared" ca="1" si="17"/>
        <v>0</v>
      </c>
      <c r="BB60" s="29">
        <f t="shared" ca="1" si="18"/>
        <v>0</v>
      </c>
      <c r="BC60" s="87" t="str">
        <f t="shared" ca="1" si="19"/>
        <v/>
      </c>
      <c r="BD60" s="32" t="str">
        <f t="shared" ca="1" si="20"/>
        <v/>
      </c>
      <c r="BE60" s="32" t="str">
        <f t="shared" ca="1" si="21"/>
        <v/>
      </c>
      <c r="BF60" s="32" t="str">
        <f t="shared" ca="1" si="22"/>
        <v/>
      </c>
      <c r="BG60" s="32" t="str">
        <f t="shared" ca="1" si="23"/>
        <v/>
      </c>
      <c r="BH60" s="89" t="str">
        <f t="shared" ca="1" si="24"/>
        <v/>
      </c>
      <c r="BI60" s="32" t="str">
        <f t="shared" ca="1" si="25"/>
        <v/>
      </c>
      <c r="BJ60" s="32" t="str">
        <f t="shared" ca="1" si="26"/>
        <v/>
      </c>
      <c r="BK60" s="32" t="str">
        <f t="shared" ca="1" si="27"/>
        <v/>
      </c>
      <c r="BL60" s="32" t="str">
        <f t="shared" ca="1" si="28"/>
        <v/>
      </c>
      <c r="BM60" s="91" t="str">
        <f t="shared" ca="1" si="29"/>
        <v/>
      </c>
      <c r="BN60" s="29" t="str">
        <f t="shared" ca="1" si="30"/>
        <v/>
      </c>
      <c r="BO60" s="29" t="str">
        <f t="shared" ca="1" si="31"/>
        <v/>
      </c>
      <c r="BP60" s="29" t="str">
        <f t="shared" ca="1" si="32"/>
        <v/>
      </c>
      <c r="BQ60" s="29" t="str">
        <f t="shared" ca="1" si="33"/>
        <v/>
      </c>
      <c r="BR60" s="177" t="str">
        <f t="shared" si="4"/>
        <v/>
      </c>
      <c r="BS60" s="93" t="str">
        <f t="shared" ca="1" si="34"/>
        <v/>
      </c>
      <c r="BT60" s="125" t="str">
        <f t="shared" ca="1" si="35"/>
        <v/>
      </c>
      <c r="BU60" s="126" t="str">
        <f t="shared" ca="1" si="36"/>
        <v/>
      </c>
      <c r="BV60" s="126" t="str">
        <f t="shared" ca="1" si="37"/>
        <v/>
      </c>
      <c r="BW60" s="126" t="str">
        <f t="shared" ca="1" si="38"/>
        <v/>
      </c>
      <c r="BX60" s="126" t="str">
        <f t="shared" ca="1" si="39"/>
        <v/>
      </c>
      <c r="BY60" s="127" t="str">
        <f t="shared" ca="1" si="40"/>
        <v/>
      </c>
      <c r="CA60" s="30" t="str">
        <f t="shared" ca="1" si="41"/>
        <v/>
      </c>
    </row>
    <row r="61" spans="1:79" s="29" customFormat="1" ht="14.1" customHeight="1" x14ac:dyDescent="0.3">
      <c r="A61" s="82" t="str">
        <f t="shared" ca="1" si="6"/>
        <v/>
      </c>
      <c r="B61" s="128"/>
      <c r="C61" s="128" t="s">
        <v>38</v>
      </c>
      <c r="D61" s="128" t="s">
        <v>38</v>
      </c>
      <c r="E61" s="128" t="s">
        <v>298</v>
      </c>
      <c r="F61" s="128"/>
      <c r="G61" s="128"/>
      <c r="H61" s="128"/>
      <c r="I61" s="128"/>
      <c r="J61" s="128"/>
      <c r="L61" s="129">
        <v>735</v>
      </c>
      <c r="M61" s="139">
        <f t="shared" si="7"/>
        <v>0</v>
      </c>
      <c r="N61" s="130"/>
      <c r="O61" s="130"/>
      <c r="P61" s="130"/>
      <c r="Q61" s="130"/>
      <c r="R61" s="130"/>
      <c r="AB61" s="29">
        <v>61</v>
      </c>
      <c r="AC61" s="171"/>
      <c r="AD61" s="193"/>
      <c r="AE61" s="175"/>
      <c r="AF61" s="176"/>
      <c r="AG61" s="176"/>
      <c r="AH61" s="176"/>
      <c r="AI61" s="176"/>
      <c r="AJ61" s="97"/>
      <c r="AO61" s="97"/>
      <c r="AQ61" s="97">
        <f t="shared" si="8"/>
        <v>3</v>
      </c>
      <c r="AR61" s="29" t="str">
        <f>IF($AQ62&gt;$AQ61, IFERROR(MATCH($AQ61, $AQ62:$AQ$140, 0)-1, ROW($AR$140)-ROW()), "")</f>
        <v/>
      </c>
      <c r="AS61" s="97">
        <f t="shared" ca="1" si="9"/>
        <v>0</v>
      </c>
      <c r="AT61" s="29">
        <f t="shared" ca="1" si="10"/>
        <v>0</v>
      </c>
      <c r="AU61" s="29">
        <f t="shared" ca="1" si="11"/>
        <v>0</v>
      </c>
      <c r="AV61" s="29">
        <f t="shared" ca="1" si="12"/>
        <v>0</v>
      </c>
      <c r="AW61" s="29">
        <f t="shared" ca="1" si="13"/>
        <v>0</v>
      </c>
      <c r="AX61" s="91">
        <f t="shared" ca="1" si="14"/>
        <v>0</v>
      </c>
      <c r="AY61" s="29">
        <f t="shared" ca="1" si="15"/>
        <v>0</v>
      </c>
      <c r="AZ61" s="29">
        <f t="shared" ca="1" si="16"/>
        <v>0</v>
      </c>
      <c r="BA61" s="29">
        <f t="shared" ca="1" si="17"/>
        <v>0</v>
      </c>
      <c r="BB61" s="29">
        <f t="shared" ca="1" si="18"/>
        <v>0</v>
      </c>
      <c r="BC61" s="87" t="str">
        <f t="shared" ca="1" si="19"/>
        <v/>
      </c>
      <c r="BD61" s="32" t="str">
        <f t="shared" ca="1" si="20"/>
        <v/>
      </c>
      <c r="BE61" s="32" t="str">
        <f t="shared" ca="1" si="21"/>
        <v/>
      </c>
      <c r="BF61" s="32" t="str">
        <f t="shared" ca="1" si="22"/>
        <v/>
      </c>
      <c r="BG61" s="32" t="str">
        <f t="shared" ca="1" si="23"/>
        <v/>
      </c>
      <c r="BH61" s="89" t="str">
        <f t="shared" ca="1" si="24"/>
        <v/>
      </c>
      <c r="BI61" s="32" t="str">
        <f t="shared" ca="1" si="25"/>
        <v/>
      </c>
      <c r="BJ61" s="32" t="str">
        <f t="shared" ca="1" si="26"/>
        <v/>
      </c>
      <c r="BK61" s="32" t="str">
        <f t="shared" ca="1" si="27"/>
        <v/>
      </c>
      <c r="BL61" s="32" t="str">
        <f t="shared" ca="1" si="28"/>
        <v/>
      </c>
      <c r="BM61" s="91" t="str">
        <f t="shared" ca="1" si="29"/>
        <v/>
      </c>
      <c r="BN61" s="29" t="str">
        <f t="shared" ca="1" si="30"/>
        <v/>
      </c>
      <c r="BO61" s="29" t="str">
        <f t="shared" ca="1" si="31"/>
        <v/>
      </c>
      <c r="BP61" s="29" t="str">
        <f t="shared" ca="1" si="32"/>
        <v/>
      </c>
      <c r="BQ61" s="29" t="str">
        <f t="shared" ca="1" si="33"/>
        <v/>
      </c>
      <c r="BR61" s="177" t="str">
        <f t="shared" si="4"/>
        <v/>
      </c>
      <c r="BS61" s="93" t="str">
        <f t="shared" ca="1" si="34"/>
        <v/>
      </c>
      <c r="BT61" s="125" t="str">
        <f t="shared" ca="1" si="35"/>
        <v/>
      </c>
      <c r="BU61" s="126" t="str">
        <f t="shared" ca="1" si="36"/>
        <v/>
      </c>
      <c r="BV61" s="126" t="str">
        <f t="shared" ca="1" si="37"/>
        <v/>
      </c>
      <c r="BW61" s="126" t="str">
        <f t="shared" ca="1" si="38"/>
        <v/>
      </c>
      <c r="BX61" s="126" t="str">
        <f t="shared" ca="1" si="39"/>
        <v/>
      </c>
      <c r="BY61" s="127" t="str">
        <f t="shared" ca="1" si="40"/>
        <v/>
      </c>
      <c r="CA61" s="30" t="str">
        <f t="shared" ca="1" si="41"/>
        <v/>
      </c>
    </row>
    <row r="62" spans="1:79" s="29" customFormat="1" ht="14.1" customHeight="1" x14ac:dyDescent="0.3">
      <c r="A62" s="82" t="str">
        <f t="shared" ca="1" si="6"/>
        <v/>
      </c>
      <c r="B62" s="128"/>
      <c r="C62" s="128" t="s">
        <v>38</v>
      </c>
      <c r="D62" s="128" t="s">
        <v>38</v>
      </c>
      <c r="E62" s="128" t="s">
        <v>127</v>
      </c>
      <c r="F62" s="128"/>
      <c r="G62" s="128"/>
      <c r="H62" s="128"/>
      <c r="I62" s="128"/>
      <c r="J62" s="128"/>
      <c r="L62" s="129">
        <v>736</v>
      </c>
      <c r="M62" s="139">
        <f t="shared" si="7"/>
        <v>0</v>
      </c>
      <c r="N62" s="130"/>
      <c r="O62" s="130"/>
      <c r="P62" s="130"/>
      <c r="Q62" s="130"/>
      <c r="R62" s="130"/>
      <c r="AB62" s="29">
        <v>62</v>
      </c>
      <c r="AC62" s="171"/>
      <c r="AD62" s="193"/>
      <c r="AE62" s="175"/>
      <c r="AF62" s="176"/>
      <c r="AG62" s="176"/>
      <c r="AH62" s="176"/>
      <c r="AI62" s="176"/>
      <c r="AJ62" s="97"/>
      <c r="AO62" s="97"/>
      <c r="AQ62" s="97">
        <f t="shared" si="8"/>
        <v>3</v>
      </c>
      <c r="AR62" s="29" t="str">
        <f>IF($AQ63&gt;$AQ62, IFERROR(MATCH($AQ62, $AQ63:$AQ$140, 0)-1, ROW($AR$140)-ROW()), "")</f>
        <v/>
      </c>
      <c r="AS62" s="97">
        <f t="shared" ca="1" si="9"/>
        <v>0</v>
      </c>
      <c r="AT62" s="29">
        <f t="shared" ca="1" si="10"/>
        <v>0</v>
      </c>
      <c r="AU62" s="29">
        <f t="shared" ca="1" si="11"/>
        <v>0</v>
      </c>
      <c r="AV62" s="29">
        <f t="shared" ca="1" si="12"/>
        <v>0</v>
      </c>
      <c r="AW62" s="29">
        <f t="shared" ca="1" si="13"/>
        <v>0</v>
      </c>
      <c r="AX62" s="91">
        <f t="shared" ca="1" si="14"/>
        <v>0</v>
      </c>
      <c r="AY62" s="29">
        <f t="shared" ca="1" si="15"/>
        <v>0</v>
      </c>
      <c r="AZ62" s="29">
        <f t="shared" ca="1" si="16"/>
        <v>0</v>
      </c>
      <c r="BA62" s="29">
        <f t="shared" ca="1" si="17"/>
        <v>0</v>
      </c>
      <c r="BB62" s="29">
        <f t="shared" ca="1" si="18"/>
        <v>0</v>
      </c>
      <c r="BC62" s="87" t="str">
        <f t="shared" ca="1" si="19"/>
        <v/>
      </c>
      <c r="BD62" s="32" t="str">
        <f t="shared" ca="1" si="20"/>
        <v/>
      </c>
      <c r="BE62" s="32" t="str">
        <f t="shared" ca="1" si="21"/>
        <v/>
      </c>
      <c r="BF62" s="32" t="str">
        <f t="shared" ca="1" si="22"/>
        <v/>
      </c>
      <c r="BG62" s="32" t="str">
        <f t="shared" ca="1" si="23"/>
        <v/>
      </c>
      <c r="BH62" s="89" t="str">
        <f t="shared" ca="1" si="24"/>
        <v/>
      </c>
      <c r="BI62" s="32" t="str">
        <f t="shared" ca="1" si="25"/>
        <v/>
      </c>
      <c r="BJ62" s="32" t="str">
        <f t="shared" ca="1" si="26"/>
        <v/>
      </c>
      <c r="BK62" s="32" t="str">
        <f t="shared" ca="1" si="27"/>
        <v/>
      </c>
      <c r="BL62" s="32" t="str">
        <f t="shared" ca="1" si="28"/>
        <v/>
      </c>
      <c r="BM62" s="91" t="str">
        <f t="shared" ca="1" si="29"/>
        <v/>
      </c>
      <c r="BN62" s="29" t="str">
        <f t="shared" ca="1" si="30"/>
        <v/>
      </c>
      <c r="BO62" s="29" t="str">
        <f t="shared" ca="1" si="31"/>
        <v/>
      </c>
      <c r="BP62" s="29" t="str">
        <f t="shared" ca="1" si="32"/>
        <v/>
      </c>
      <c r="BQ62" s="29" t="str">
        <f t="shared" ca="1" si="33"/>
        <v/>
      </c>
      <c r="BR62" s="177" t="str">
        <f t="shared" si="4"/>
        <v/>
      </c>
      <c r="BS62" s="93" t="str">
        <f t="shared" ca="1" si="34"/>
        <v/>
      </c>
      <c r="BT62" s="125" t="str">
        <f t="shared" ca="1" si="35"/>
        <v/>
      </c>
      <c r="BU62" s="126" t="str">
        <f t="shared" ca="1" si="36"/>
        <v/>
      </c>
      <c r="BV62" s="126" t="str">
        <f t="shared" ca="1" si="37"/>
        <v/>
      </c>
      <c r="BW62" s="126" t="str">
        <f t="shared" ca="1" si="38"/>
        <v/>
      </c>
      <c r="BX62" s="126" t="str">
        <f t="shared" ca="1" si="39"/>
        <v/>
      </c>
      <c r="BY62" s="127" t="str">
        <f t="shared" ca="1" si="40"/>
        <v/>
      </c>
      <c r="CA62" s="30" t="str">
        <f t="shared" ca="1" si="41"/>
        <v/>
      </c>
    </row>
    <row r="63" spans="1:79" s="29" customFormat="1" ht="14.1" customHeight="1" x14ac:dyDescent="0.3">
      <c r="A63" s="82" t="str">
        <f t="shared" ca="1" si="6"/>
        <v/>
      </c>
      <c r="B63" s="128"/>
      <c r="C63" s="128" t="s">
        <v>38</v>
      </c>
      <c r="D63" s="128" t="s">
        <v>30</v>
      </c>
      <c r="E63" s="128"/>
      <c r="F63" s="128"/>
      <c r="G63" s="128"/>
      <c r="H63" s="128"/>
      <c r="I63" s="128"/>
      <c r="J63" s="128"/>
      <c r="L63" s="129">
        <v>74</v>
      </c>
      <c r="M63" s="139">
        <f t="shared" si="7"/>
        <v>0</v>
      </c>
      <c r="N63" s="130"/>
      <c r="O63" s="130"/>
      <c r="P63" s="130"/>
      <c r="Q63" s="130"/>
      <c r="R63" s="130"/>
      <c r="AB63" s="29">
        <v>63</v>
      </c>
      <c r="AC63" s="171"/>
      <c r="AD63" s="193"/>
      <c r="AE63" s="175"/>
      <c r="AF63" s="176"/>
      <c r="AG63" s="176"/>
      <c r="AH63" s="176"/>
      <c r="AI63" s="176"/>
      <c r="AJ63" s="97"/>
      <c r="AO63" s="97"/>
      <c r="AQ63" s="97">
        <f t="shared" si="8"/>
        <v>2</v>
      </c>
      <c r="AR63" s="29" t="str">
        <f>IF($AQ64&gt;$AQ63, IFERROR(MATCH($AQ63, $AQ64:$AQ$140, 0)-1, ROW($AR$140)-ROW()), "")</f>
        <v/>
      </c>
      <c r="AS63" s="97">
        <f t="shared" ca="1" si="9"/>
        <v>0</v>
      </c>
      <c r="AT63" s="29">
        <f t="shared" ca="1" si="10"/>
        <v>0</v>
      </c>
      <c r="AU63" s="29">
        <f t="shared" ca="1" si="11"/>
        <v>0</v>
      </c>
      <c r="AV63" s="29">
        <f t="shared" ca="1" si="12"/>
        <v>0</v>
      </c>
      <c r="AW63" s="29">
        <f t="shared" ca="1" si="13"/>
        <v>0</v>
      </c>
      <c r="AX63" s="91">
        <f t="shared" ca="1" si="14"/>
        <v>0</v>
      </c>
      <c r="AY63" s="29">
        <f t="shared" ca="1" si="15"/>
        <v>0</v>
      </c>
      <c r="AZ63" s="29">
        <f t="shared" ca="1" si="16"/>
        <v>0</v>
      </c>
      <c r="BA63" s="29">
        <f t="shared" ca="1" si="17"/>
        <v>0</v>
      </c>
      <c r="BB63" s="29">
        <f t="shared" ca="1" si="18"/>
        <v>0</v>
      </c>
      <c r="BC63" s="87" t="str">
        <f t="shared" ca="1" si="19"/>
        <v/>
      </c>
      <c r="BD63" s="32" t="str">
        <f t="shared" ca="1" si="20"/>
        <v/>
      </c>
      <c r="BE63" s="32" t="str">
        <f t="shared" ca="1" si="21"/>
        <v/>
      </c>
      <c r="BF63" s="32" t="str">
        <f t="shared" ca="1" si="22"/>
        <v/>
      </c>
      <c r="BG63" s="32" t="str">
        <f t="shared" ca="1" si="23"/>
        <v/>
      </c>
      <c r="BH63" s="89" t="str">
        <f t="shared" ca="1" si="24"/>
        <v/>
      </c>
      <c r="BI63" s="32" t="str">
        <f t="shared" ca="1" si="25"/>
        <v/>
      </c>
      <c r="BJ63" s="32" t="str">
        <f t="shared" ca="1" si="26"/>
        <v/>
      </c>
      <c r="BK63" s="32" t="str">
        <f t="shared" ca="1" si="27"/>
        <v/>
      </c>
      <c r="BL63" s="32" t="str">
        <f t="shared" ca="1" si="28"/>
        <v/>
      </c>
      <c r="BM63" s="91" t="str">
        <f t="shared" ca="1" si="29"/>
        <v/>
      </c>
      <c r="BN63" s="29" t="str">
        <f t="shared" ca="1" si="30"/>
        <v/>
      </c>
      <c r="BO63" s="29" t="str">
        <f t="shared" ca="1" si="31"/>
        <v/>
      </c>
      <c r="BP63" s="29" t="str">
        <f t="shared" ca="1" si="32"/>
        <v/>
      </c>
      <c r="BQ63" s="29" t="str">
        <f t="shared" ca="1" si="33"/>
        <v/>
      </c>
      <c r="BR63" s="177" t="str">
        <f t="shared" si="4"/>
        <v/>
      </c>
      <c r="BS63" s="93" t="str">
        <f t="shared" ca="1" si="34"/>
        <v/>
      </c>
      <c r="BT63" s="125" t="str">
        <f t="shared" ca="1" si="35"/>
        <v/>
      </c>
      <c r="BU63" s="126" t="str">
        <f t="shared" ca="1" si="36"/>
        <v/>
      </c>
      <c r="BV63" s="126" t="str">
        <f t="shared" ca="1" si="37"/>
        <v/>
      </c>
      <c r="BW63" s="126" t="str">
        <f t="shared" ca="1" si="38"/>
        <v/>
      </c>
      <c r="BX63" s="126" t="str">
        <f t="shared" ca="1" si="39"/>
        <v/>
      </c>
      <c r="BY63" s="127" t="str">
        <f t="shared" ca="1" si="40"/>
        <v/>
      </c>
      <c r="CA63" s="30" t="str">
        <f t="shared" ca="1" si="41"/>
        <v/>
      </c>
    </row>
    <row r="64" spans="1:79" s="29" customFormat="1" ht="14.1" customHeight="1" x14ac:dyDescent="0.3">
      <c r="A64" s="82" t="str">
        <f t="shared" ca="1" si="6"/>
        <v/>
      </c>
      <c r="B64" s="128"/>
      <c r="C64" s="128" t="s">
        <v>38</v>
      </c>
      <c r="D64" s="128" t="s">
        <v>31</v>
      </c>
      <c r="E64" s="128"/>
      <c r="F64" s="128"/>
      <c r="G64" s="128"/>
      <c r="H64" s="128"/>
      <c r="I64" s="128"/>
      <c r="J64" s="128"/>
      <c r="L64" s="129" t="s">
        <v>27</v>
      </c>
      <c r="M64" s="139">
        <f t="shared" si="7"/>
        <v>0</v>
      </c>
      <c r="N64" s="130"/>
      <c r="O64" s="130"/>
      <c r="P64" s="130"/>
      <c r="Q64" s="130"/>
      <c r="R64" s="130"/>
      <c r="AB64" s="29">
        <v>64</v>
      </c>
      <c r="AC64" s="171"/>
      <c r="AD64" s="193"/>
      <c r="AE64" s="175"/>
      <c r="AF64" s="176"/>
      <c r="AG64" s="176"/>
      <c r="AH64" s="176"/>
      <c r="AI64" s="176"/>
      <c r="AJ64" s="97"/>
      <c r="AO64" s="97"/>
      <c r="AQ64" s="97">
        <f t="shared" si="8"/>
        <v>2</v>
      </c>
      <c r="AR64" s="29" t="str">
        <f>IF($AQ65&gt;$AQ64, IFERROR(MATCH($AQ64, $AQ65:$AQ$140, 0)-1, ROW($AR$140)-ROW()), "")</f>
        <v/>
      </c>
      <c r="AS64" s="97">
        <f t="shared" ca="1" si="9"/>
        <v>0</v>
      </c>
      <c r="AT64" s="29">
        <f t="shared" ca="1" si="10"/>
        <v>0</v>
      </c>
      <c r="AU64" s="29">
        <f t="shared" ca="1" si="11"/>
        <v>0</v>
      </c>
      <c r="AV64" s="29">
        <f t="shared" ca="1" si="12"/>
        <v>0</v>
      </c>
      <c r="AW64" s="29">
        <f t="shared" ca="1" si="13"/>
        <v>0</v>
      </c>
      <c r="AX64" s="91">
        <f t="shared" ca="1" si="14"/>
        <v>0</v>
      </c>
      <c r="AY64" s="29">
        <f t="shared" ca="1" si="15"/>
        <v>0</v>
      </c>
      <c r="AZ64" s="29">
        <f t="shared" ca="1" si="16"/>
        <v>0</v>
      </c>
      <c r="BA64" s="29">
        <f t="shared" ca="1" si="17"/>
        <v>0</v>
      </c>
      <c r="BB64" s="29">
        <f t="shared" ca="1" si="18"/>
        <v>0</v>
      </c>
      <c r="BC64" s="87" t="str">
        <f t="shared" ca="1" si="19"/>
        <v/>
      </c>
      <c r="BD64" s="32" t="str">
        <f t="shared" ca="1" si="20"/>
        <v/>
      </c>
      <c r="BE64" s="32" t="str">
        <f t="shared" ca="1" si="21"/>
        <v/>
      </c>
      <c r="BF64" s="32" t="str">
        <f t="shared" ca="1" si="22"/>
        <v/>
      </c>
      <c r="BG64" s="32" t="str">
        <f t="shared" ca="1" si="23"/>
        <v/>
      </c>
      <c r="BH64" s="89" t="str">
        <f t="shared" ca="1" si="24"/>
        <v/>
      </c>
      <c r="BI64" s="32" t="str">
        <f t="shared" ca="1" si="25"/>
        <v/>
      </c>
      <c r="BJ64" s="32" t="str">
        <f t="shared" ca="1" si="26"/>
        <v/>
      </c>
      <c r="BK64" s="32" t="str">
        <f t="shared" ca="1" si="27"/>
        <v/>
      </c>
      <c r="BL64" s="32" t="str">
        <f t="shared" ca="1" si="28"/>
        <v/>
      </c>
      <c r="BM64" s="91" t="str">
        <f t="shared" ca="1" si="29"/>
        <v/>
      </c>
      <c r="BN64" s="29" t="str">
        <f t="shared" ca="1" si="30"/>
        <v/>
      </c>
      <c r="BO64" s="29" t="str">
        <f t="shared" ca="1" si="31"/>
        <v/>
      </c>
      <c r="BP64" s="29" t="str">
        <f t="shared" ca="1" si="32"/>
        <v/>
      </c>
      <c r="BQ64" s="29" t="str">
        <f t="shared" ca="1" si="33"/>
        <v/>
      </c>
      <c r="BR64" s="177" t="str">
        <f t="shared" si="4"/>
        <v/>
      </c>
      <c r="BS64" s="93" t="str">
        <f t="shared" ca="1" si="34"/>
        <v/>
      </c>
      <c r="BT64" s="125" t="str">
        <f t="shared" ca="1" si="35"/>
        <v/>
      </c>
      <c r="BU64" s="126" t="str">
        <f t="shared" ca="1" si="36"/>
        <v/>
      </c>
      <c r="BV64" s="126" t="str">
        <f t="shared" ca="1" si="37"/>
        <v/>
      </c>
      <c r="BW64" s="126" t="str">
        <f t="shared" ca="1" si="38"/>
        <v/>
      </c>
      <c r="BX64" s="126" t="str">
        <f t="shared" ca="1" si="39"/>
        <v/>
      </c>
      <c r="BY64" s="127" t="str">
        <f t="shared" ca="1" si="40"/>
        <v/>
      </c>
      <c r="CA64" s="30" t="str">
        <f t="shared" ca="1" si="41"/>
        <v/>
      </c>
    </row>
    <row r="65" spans="1:79" s="29" customFormat="1" ht="14.1" customHeight="1" x14ac:dyDescent="0.3">
      <c r="A65" s="82" t="str">
        <f t="shared" ca="1" si="6"/>
        <v/>
      </c>
      <c r="B65" s="128"/>
      <c r="C65" s="128" t="s">
        <v>55</v>
      </c>
      <c r="D65" s="128"/>
      <c r="E65" s="128"/>
      <c r="F65" s="128"/>
      <c r="G65" s="128"/>
      <c r="H65" s="128"/>
      <c r="I65" s="128"/>
      <c r="J65" s="128"/>
      <c r="L65" s="129" t="s">
        <v>76</v>
      </c>
      <c r="M65" s="139">
        <f t="shared" si="7"/>
        <v>0</v>
      </c>
      <c r="N65" s="130">
        <f>SUM(N66,N69,N97,N112:N117)</f>
        <v>0</v>
      </c>
      <c r="O65" s="130">
        <f>SUM(O66,O69,O97,O112:O117)</f>
        <v>0</v>
      </c>
      <c r="P65" s="130">
        <f>SUM(P66,P69,P97,P112:P117)</f>
        <v>0</v>
      </c>
      <c r="Q65" s="130"/>
      <c r="R65" s="130"/>
      <c r="AB65" s="29">
        <v>65</v>
      </c>
      <c r="AC65" s="171"/>
      <c r="AD65" s="193"/>
      <c r="AE65" s="175"/>
      <c r="AF65" s="176"/>
      <c r="AG65" s="176"/>
      <c r="AH65" s="176"/>
      <c r="AI65" s="176"/>
      <c r="AJ65" s="97"/>
      <c r="AO65" s="97"/>
      <c r="AQ65" s="97">
        <f t="shared" si="8"/>
        <v>1</v>
      </c>
      <c r="AR65" s="29">
        <f>IF($AQ66&gt;$AQ65, IFERROR(MATCH($AQ65, $AQ66:$AQ$140, 0)-1, ROW($AR$140)-ROW()), "")</f>
        <v>52</v>
      </c>
      <c r="AS65" s="97">
        <f t="shared" ca="1" si="9"/>
        <v>0</v>
      </c>
      <c r="AT65" s="29">
        <f t="shared" ca="1" si="10"/>
        <v>0</v>
      </c>
      <c r="AU65" s="29">
        <f t="shared" ca="1" si="11"/>
        <v>0</v>
      </c>
      <c r="AV65" s="29">
        <f t="shared" ca="1" si="12"/>
        <v>0</v>
      </c>
      <c r="AW65" s="29">
        <f t="shared" ca="1" si="13"/>
        <v>0</v>
      </c>
      <c r="AX65" s="91">
        <f t="shared" ca="1" si="14"/>
        <v>0</v>
      </c>
      <c r="AY65" s="29">
        <f t="shared" ca="1" si="15"/>
        <v>0</v>
      </c>
      <c r="AZ65" s="29">
        <f t="shared" ca="1" si="16"/>
        <v>0</v>
      </c>
      <c r="BA65" s="29">
        <f t="shared" ca="1" si="17"/>
        <v>0</v>
      </c>
      <c r="BB65" s="29">
        <f t="shared" ca="1" si="18"/>
        <v>0</v>
      </c>
      <c r="BC65" s="87" t="str">
        <f t="shared" ca="1" si="19"/>
        <v/>
      </c>
      <c r="BD65" s="32" t="str">
        <f t="shared" ca="1" si="20"/>
        <v/>
      </c>
      <c r="BE65" s="32" t="str">
        <f t="shared" ca="1" si="21"/>
        <v/>
      </c>
      <c r="BF65" s="32" t="str">
        <f t="shared" ca="1" si="22"/>
        <v/>
      </c>
      <c r="BG65" s="32" t="str">
        <f t="shared" ca="1" si="23"/>
        <v/>
      </c>
      <c r="BH65" s="89" t="str">
        <f t="shared" ca="1" si="24"/>
        <v/>
      </c>
      <c r="BI65" s="32" t="str">
        <f t="shared" ca="1" si="25"/>
        <v/>
      </c>
      <c r="BJ65" s="32" t="str">
        <f t="shared" ca="1" si="26"/>
        <v/>
      </c>
      <c r="BK65" s="32" t="str">
        <f t="shared" ca="1" si="27"/>
        <v/>
      </c>
      <c r="BL65" s="32" t="str">
        <f t="shared" ca="1" si="28"/>
        <v/>
      </c>
      <c r="BM65" s="91" t="str">
        <f t="shared" ca="1" si="29"/>
        <v/>
      </c>
      <c r="BN65" s="29" t="str">
        <f t="shared" ca="1" si="30"/>
        <v/>
      </c>
      <c r="BO65" s="29" t="str">
        <f t="shared" ca="1" si="31"/>
        <v/>
      </c>
      <c r="BP65" s="29" t="str">
        <f t="shared" ca="1" si="32"/>
        <v/>
      </c>
      <c r="BQ65" s="29" t="str">
        <f t="shared" ca="1" si="33"/>
        <v/>
      </c>
      <c r="BR65" s="177" t="str">
        <f t="shared" si="4"/>
        <v/>
      </c>
      <c r="BS65" s="93" t="str">
        <f t="shared" ca="1" si="34"/>
        <v/>
      </c>
      <c r="BT65" s="125" t="str">
        <f t="shared" ca="1" si="35"/>
        <v/>
      </c>
      <c r="BU65" s="126" t="str">
        <f t="shared" ca="1" si="36"/>
        <v/>
      </c>
      <c r="BV65" s="126" t="str">
        <f t="shared" ca="1" si="37"/>
        <v/>
      </c>
      <c r="BW65" s="126" t="str">
        <f t="shared" ca="1" si="38"/>
        <v/>
      </c>
      <c r="BX65" s="126" t="str">
        <f t="shared" ca="1" si="39"/>
        <v/>
      </c>
      <c r="BY65" s="127" t="str">
        <f t="shared" ca="1" si="40"/>
        <v/>
      </c>
      <c r="CA65" s="30" t="str">
        <f t="shared" ca="1" si="41"/>
        <v/>
      </c>
    </row>
    <row r="66" spans="1:79" s="29" customFormat="1" ht="14.1" customHeight="1" x14ac:dyDescent="0.3">
      <c r="A66" s="82" t="str">
        <f t="shared" ca="1" si="6"/>
        <v/>
      </c>
      <c r="B66" s="128"/>
      <c r="C66" s="128" t="s">
        <v>38</v>
      </c>
      <c r="D66" s="128" t="s">
        <v>56</v>
      </c>
      <c r="E66" s="128"/>
      <c r="F66" s="128"/>
      <c r="G66" s="128"/>
      <c r="H66" s="128"/>
      <c r="I66" s="128"/>
      <c r="J66" s="128"/>
      <c r="L66" s="129">
        <v>60</v>
      </c>
      <c r="M66" s="139">
        <f t="shared" si="7"/>
        <v>0</v>
      </c>
      <c r="N66" s="130">
        <f>SUM(N67,N68)</f>
        <v>0</v>
      </c>
      <c r="O66" s="130">
        <f t="shared" ref="O66:P66" si="46">SUM(O67,O68)</f>
        <v>0</v>
      </c>
      <c r="P66" s="130">
        <f t="shared" si="46"/>
        <v>0</v>
      </c>
      <c r="Q66" s="130"/>
      <c r="R66" s="130"/>
      <c r="AB66" s="29">
        <v>66</v>
      </c>
      <c r="AC66" s="171"/>
      <c r="AD66" s="193"/>
      <c r="AE66" s="175"/>
      <c r="AF66" s="176"/>
      <c r="AG66" s="176"/>
      <c r="AH66" s="176"/>
      <c r="AI66" s="176"/>
      <c r="AJ66" s="97"/>
      <c r="AO66" s="97"/>
      <c r="AQ66" s="97">
        <f t="shared" si="8"/>
        <v>2</v>
      </c>
      <c r="AR66" s="29">
        <f>IF($AQ67&gt;$AQ66, IFERROR(MATCH($AQ66, $AQ67:$AQ$140, 0)-1, ROW($AR$140)-ROW()), "")</f>
        <v>2</v>
      </c>
      <c r="AS66" s="97">
        <f t="shared" ca="1" si="9"/>
        <v>0</v>
      </c>
      <c r="AT66" s="29">
        <f t="shared" ca="1" si="10"/>
        <v>0</v>
      </c>
      <c r="AU66" s="29">
        <f t="shared" ca="1" si="11"/>
        <v>0</v>
      </c>
      <c r="AV66" s="29">
        <f t="shared" ca="1" si="12"/>
        <v>0</v>
      </c>
      <c r="AW66" s="29">
        <f t="shared" ca="1" si="13"/>
        <v>0</v>
      </c>
      <c r="AX66" s="91">
        <f t="shared" ca="1" si="14"/>
        <v>0</v>
      </c>
      <c r="AY66" s="29">
        <f t="shared" ca="1" si="15"/>
        <v>0</v>
      </c>
      <c r="AZ66" s="29">
        <f t="shared" ca="1" si="16"/>
        <v>0</v>
      </c>
      <c r="BA66" s="29">
        <f t="shared" ca="1" si="17"/>
        <v>0</v>
      </c>
      <c r="BB66" s="29">
        <f t="shared" ca="1" si="18"/>
        <v>0</v>
      </c>
      <c r="BC66" s="87" t="str">
        <f t="shared" ca="1" si="19"/>
        <v/>
      </c>
      <c r="BD66" s="32" t="str">
        <f t="shared" ca="1" si="20"/>
        <v/>
      </c>
      <c r="BE66" s="32" t="str">
        <f t="shared" ca="1" si="21"/>
        <v/>
      </c>
      <c r="BF66" s="32" t="str">
        <f t="shared" ca="1" si="22"/>
        <v/>
      </c>
      <c r="BG66" s="32" t="str">
        <f t="shared" ca="1" si="23"/>
        <v/>
      </c>
      <c r="BH66" s="89" t="str">
        <f t="shared" ca="1" si="24"/>
        <v/>
      </c>
      <c r="BI66" s="32" t="str">
        <f t="shared" ca="1" si="25"/>
        <v/>
      </c>
      <c r="BJ66" s="32" t="str">
        <f t="shared" ca="1" si="26"/>
        <v/>
      </c>
      <c r="BK66" s="32" t="str">
        <f t="shared" ca="1" si="27"/>
        <v/>
      </c>
      <c r="BL66" s="32" t="str">
        <f t="shared" ca="1" si="28"/>
        <v/>
      </c>
      <c r="BM66" s="91" t="str">
        <f t="shared" ca="1" si="29"/>
        <v/>
      </c>
      <c r="BN66" s="29" t="str">
        <f t="shared" ca="1" si="30"/>
        <v/>
      </c>
      <c r="BO66" s="29" t="str">
        <f t="shared" ca="1" si="31"/>
        <v/>
      </c>
      <c r="BP66" s="29" t="str">
        <f t="shared" ca="1" si="32"/>
        <v/>
      </c>
      <c r="BQ66" s="29" t="str">
        <f t="shared" ca="1" si="33"/>
        <v/>
      </c>
      <c r="BR66" s="177" t="str">
        <f t="shared" si="4"/>
        <v/>
      </c>
      <c r="BS66" s="93" t="str">
        <f t="shared" ca="1" si="34"/>
        <v/>
      </c>
      <c r="BT66" s="125" t="str">
        <f t="shared" ca="1" si="35"/>
        <v/>
      </c>
      <c r="BU66" s="126" t="str">
        <f t="shared" ca="1" si="36"/>
        <v/>
      </c>
      <c r="BV66" s="126" t="str">
        <f t="shared" ca="1" si="37"/>
        <v/>
      </c>
      <c r="BW66" s="126" t="str">
        <f t="shared" ca="1" si="38"/>
        <v/>
      </c>
      <c r="BX66" s="126" t="str">
        <f t="shared" ca="1" si="39"/>
        <v/>
      </c>
      <c r="BY66" s="127" t="str">
        <f t="shared" ca="1" si="40"/>
        <v/>
      </c>
      <c r="CA66" s="30" t="str">
        <f t="shared" ca="1" si="41"/>
        <v/>
      </c>
    </row>
    <row r="67" spans="1:79" s="29" customFormat="1" ht="14.1" customHeight="1" x14ac:dyDescent="0.3">
      <c r="A67" s="82" t="str">
        <f t="shared" ca="1" si="6"/>
        <v/>
      </c>
      <c r="B67" s="128"/>
      <c r="C67" s="128" t="s">
        <v>38</v>
      </c>
      <c r="D67" s="128" t="s">
        <v>38</v>
      </c>
      <c r="E67" s="128" t="s">
        <v>57</v>
      </c>
      <c r="F67" s="128"/>
      <c r="G67" s="128"/>
      <c r="H67" s="128"/>
      <c r="I67" s="128"/>
      <c r="J67" s="128"/>
      <c r="L67" s="129" t="s">
        <v>77</v>
      </c>
      <c r="M67" s="139">
        <f t="shared" si="7"/>
        <v>0</v>
      </c>
      <c r="N67" s="130"/>
      <c r="O67" s="130"/>
      <c r="P67" s="130"/>
      <c r="Q67" s="130"/>
      <c r="R67" s="130"/>
      <c r="AB67" s="29">
        <v>67</v>
      </c>
      <c r="AC67" s="171"/>
      <c r="AD67" s="193"/>
      <c r="AE67" s="175"/>
      <c r="AF67" s="176"/>
      <c r="AG67" s="176"/>
      <c r="AH67" s="176"/>
      <c r="AI67" s="176"/>
      <c r="AJ67" s="97"/>
      <c r="AO67" s="97"/>
      <c r="AQ67" s="97">
        <f t="shared" si="8"/>
        <v>3</v>
      </c>
      <c r="AR67" s="29" t="str">
        <f>IF($AQ68&gt;$AQ67, IFERROR(MATCH($AQ67, $AQ68:$AQ$140, 0)-1, ROW($AR$140)-ROW()), "")</f>
        <v/>
      </c>
      <c r="AS67" s="97">
        <f t="shared" ca="1" si="9"/>
        <v>0</v>
      </c>
      <c r="AT67" s="29">
        <f t="shared" ca="1" si="10"/>
        <v>0</v>
      </c>
      <c r="AU67" s="29">
        <f t="shared" ca="1" si="11"/>
        <v>0</v>
      </c>
      <c r="AV67" s="29">
        <f t="shared" ca="1" si="12"/>
        <v>0</v>
      </c>
      <c r="AW67" s="29">
        <f t="shared" ca="1" si="13"/>
        <v>0</v>
      </c>
      <c r="AX67" s="91">
        <f t="shared" ca="1" si="14"/>
        <v>0</v>
      </c>
      <c r="AY67" s="29">
        <f t="shared" ca="1" si="15"/>
        <v>0</v>
      </c>
      <c r="AZ67" s="29">
        <f t="shared" ca="1" si="16"/>
        <v>0</v>
      </c>
      <c r="BA67" s="29">
        <f t="shared" ca="1" si="17"/>
        <v>0</v>
      </c>
      <c r="BB67" s="29">
        <f t="shared" ca="1" si="18"/>
        <v>0</v>
      </c>
      <c r="BC67" s="87" t="str">
        <f t="shared" ca="1" si="19"/>
        <v/>
      </c>
      <c r="BD67" s="32" t="str">
        <f t="shared" ca="1" si="20"/>
        <v/>
      </c>
      <c r="BE67" s="32" t="str">
        <f t="shared" ca="1" si="21"/>
        <v/>
      </c>
      <c r="BF67" s="32" t="str">
        <f t="shared" ca="1" si="22"/>
        <v/>
      </c>
      <c r="BG67" s="32" t="str">
        <f t="shared" ca="1" si="23"/>
        <v/>
      </c>
      <c r="BH67" s="89" t="str">
        <f t="shared" ca="1" si="24"/>
        <v/>
      </c>
      <c r="BI67" s="32" t="str">
        <f t="shared" ca="1" si="25"/>
        <v/>
      </c>
      <c r="BJ67" s="32" t="str">
        <f t="shared" ca="1" si="26"/>
        <v/>
      </c>
      <c r="BK67" s="32" t="str">
        <f t="shared" ca="1" si="27"/>
        <v/>
      </c>
      <c r="BL67" s="32" t="str">
        <f t="shared" ca="1" si="28"/>
        <v/>
      </c>
      <c r="BM67" s="91" t="str">
        <f t="shared" ca="1" si="29"/>
        <v/>
      </c>
      <c r="BN67" s="29" t="str">
        <f t="shared" ca="1" si="30"/>
        <v/>
      </c>
      <c r="BO67" s="29" t="str">
        <f t="shared" ca="1" si="31"/>
        <v/>
      </c>
      <c r="BP67" s="29" t="str">
        <f t="shared" ca="1" si="32"/>
        <v/>
      </c>
      <c r="BQ67" s="29" t="str">
        <f t="shared" ca="1" si="33"/>
        <v/>
      </c>
      <c r="BR67" s="177" t="str">
        <f t="shared" si="4"/>
        <v/>
      </c>
      <c r="BS67" s="93" t="str">
        <f t="shared" ca="1" si="34"/>
        <v/>
      </c>
      <c r="BT67" s="125" t="str">
        <f t="shared" ca="1" si="35"/>
        <v/>
      </c>
      <c r="BU67" s="126" t="str">
        <f t="shared" ca="1" si="36"/>
        <v/>
      </c>
      <c r="BV67" s="126" t="str">
        <f t="shared" ca="1" si="37"/>
        <v/>
      </c>
      <c r="BW67" s="126" t="str">
        <f t="shared" ca="1" si="38"/>
        <v/>
      </c>
      <c r="BX67" s="126" t="str">
        <f t="shared" ca="1" si="39"/>
        <v/>
      </c>
      <c r="BY67" s="127" t="str">
        <f t="shared" ca="1" si="40"/>
        <v/>
      </c>
      <c r="CA67" s="30" t="str">
        <f t="shared" ca="1" si="41"/>
        <v/>
      </c>
    </row>
    <row r="68" spans="1:79" s="29" customFormat="1" ht="14.1" customHeight="1" x14ac:dyDescent="0.3">
      <c r="A68" s="82" t="str">
        <f t="shared" ca="1" si="6"/>
        <v/>
      </c>
      <c r="B68" s="128"/>
      <c r="C68" s="128" t="s">
        <v>38</v>
      </c>
      <c r="D68" s="128" t="s">
        <v>38</v>
      </c>
      <c r="E68" s="128" t="s">
        <v>58</v>
      </c>
      <c r="F68" s="128"/>
      <c r="G68" s="128"/>
      <c r="H68" s="128"/>
      <c r="I68" s="128"/>
      <c r="J68" s="128"/>
      <c r="L68" s="129">
        <v>609</v>
      </c>
      <c r="M68" s="139">
        <f t="shared" si="7"/>
        <v>0</v>
      </c>
      <c r="N68" s="130"/>
      <c r="O68" s="130"/>
      <c r="P68" s="130"/>
      <c r="Q68" s="130"/>
      <c r="R68" s="130"/>
      <c r="AB68" s="29">
        <v>68</v>
      </c>
      <c r="AC68" s="171">
        <v>1</v>
      </c>
      <c r="AD68" s="193"/>
      <c r="AE68" s="175"/>
      <c r="AF68" s="176"/>
      <c r="AG68" s="176"/>
      <c r="AH68" s="176"/>
      <c r="AI68" s="176"/>
      <c r="AJ68" s="97"/>
      <c r="AO68" s="97"/>
      <c r="AQ68" s="97">
        <f t="shared" si="8"/>
        <v>3</v>
      </c>
      <c r="AR68" s="29" t="str">
        <f>IF($AQ69&gt;$AQ68, IFERROR(MATCH($AQ68, $AQ69:$AQ$140, 0)-1, ROW($AR$140)-ROW()), "")</f>
        <v/>
      </c>
      <c r="AS68" s="97">
        <f t="shared" ca="1" si="9"/>
        <v>0</v>
      </c>
      <c r="AT68" s="29">
        <f t="shared" ca="1" si="10"/>
        <v>0</v>
      </c>
      <c r="AU68" s="29">
        <f t="shared" ca="1" si="11"/>
        <v>0</v>
      </c>
      <c r="AV68" s="29">
        <f t="shared" ca="1" si="12"/>
        <v>0</v>
      </c>
      <c r="AW68" s="29">
        <f t="shared" ca="1" si="13"/>
        <v>0</v>
      </c>
      <c r="AX68" s="91">
        <f t="shared" ca="1" si="14"/>
        <v>0</v>
      </c>
      <c r="AY68" s="29">
        <f t="shared" ca="1" si="15"/>
        <v>0</v>
      </c>
      <c r="AZ68" s="29">
        <f t="shared" ca="1" si="16"/>
        <v>0</v>
      </c>
      <c r="BA68" s="29">
        <f t="shared" ca="1" si="17"/>
        <v>0</v>
      </c>
      <c r="BB68" s="29">
        <f t="shared" ca="1" si="18"/>
        <v>0</v>
      </c>
      <c r="BC68" s="87" t="str">
        <f t="shared" ca="1" si="19"/>
        <v/>
      </c>
      <c r="BD68" s="32" t="str">
        <f t="shared" ca="1" si="20"/>
        <v/>
      </c>
      <c r="BE68" s="32" t="str">
        <f t="shared" ca="1" si="21"/>
        <v/>
      </c>
      <c r="BF68" s="32" t="str">
        <f t="shared" ca="1" si="22"/>
        <v/>
      </c>
      <c r="BG68" s="32" t="str">
        <f t="shared" ca="1" si="23"/>
        <v/>
      </c>
      <c r="BH68" s="89" t="str">
        <f t="shared" ca="1" si="24"/>
        <v/>
      </c>
      <c r="BI68" s="32" t="str">
        <f t="shared" ca="1" si="25"/>
        <v/>
      </c>
      <c r="BJ68" s="32" t="str">
        <f t="shared" ca="1" si="26"/>
        <v/>
      </c>
      <c r="BK68" s="32" t="str">
        <f t="shared" ca="1" si="27"/>
        <v/>
      </c>
      <c r="BL68" s="32" t="str">
        <f t="shared" ca="1" si="28"/>
        <v/>
      </c>
      <c r="BM68" s="91" t="str">
        <f t="shared" ca="1" si="29"/>
        <v/>
      </c>
      <c r="BN68" s="29" t="str">
        <f t="shared" ca="1" si="30"/>
        <v/>
      </c>
      <c r="BO68" s="29" t="str">
        <f t="shared" ca="1" si="31"/>
        <v/>
      </c>
      <c r="BP68" s="29" t="str">
        <f t="shared" ca="1" si="32"/>
        <v/>
      </c>
      <c r="BQ68" s="29" t="str">
        <f t="shared" ca="1" si="33"/>
        <v/>
      </c>
      <c r="BR68" s="177" t="str">
        <f t="shared" si="4"/>
        <v/>
      </c>
      <c r="BS68" s="93" t="str">
        <f t="shared" ca="1" si="34"/>
        <v/>
      </c>
      <c r="BT68" s="125" t="str">
        <f t="shared" ca="1" si="35"/>
        <v/>
      </c>
      <c r="BU68" s="126" t="str">
        <f t="shared" ca="1" si="36"/>
        <v/>
      </c>
      <c r="BV68" s="126" t="str">
        <f t="shared" ca="1" si="37"/>
        <v/>
      </c>
      <c r="BW68" s="126" t="str">
        <f t="shared" ca="1" si="38"/>
        <v/>
      </c>
      <c r="BX68" s="126" t="str">
        <f t="shared" ca="1" si="39"/>
        <v/>
      </c>
      <c r="BY68" s="127" t="str">
        <f t="shared" ca="1" si="40"/>
        <v/>
      </c>
      <c r="CA68" s="30" t="str">
        <f t="shared" ca="1" si="41"/>
        <v/>
      </c>
    </row>
    <row r="69" spans="1:79" s="29" customFormat="1" ht="14.1" customHeight="1" x14ac:dyDescent="0.3">
      <c r="A69" s="82" t="str">
        <f t="shared" ref="A69:A132" ca="1" si="47">IF(BS69&lt;&gt;"", "✘", "")</f>
        <v/>
      </c>
      <c r="B69" s="128"/>
      <c r="C69" s="128" t="s">
        <v>38</v>
      </c>
      <c r="D69" s="128" t="s">
        <v>3</v>
      </c>
      <c r="E69" s="128"/>
      <c r="F69" s="128"/>
      <c r="G69" s="128"/>
      <c r="H69" s="128"/>
      <c r="I69" s="128"/>
      <c r="J69" s="128"/>
      <c r="L69" s="129">
        <v>61</v>
      </c>
      <c r="M69" s="139">
        <f t="shared" si="7"/>
        <v>0</v>
      </c>
      <c r="N69" s="130">
        <f>SUM(N70,N73,N78,N79,N91,N92,N93,N94,N95,N96)</f>
        <v>0</v>
      </c>
      <c r="O69" s="130">
        <f>SUM(O70,O73,O78,O79,O91,O92,O93,O94,O95,O96)</f>
        <v>0</v>
      </c>
      <c r="P69" s="130">
        <f>SUM(P70,P73,P78,P79,P91,P92,P93,P94,P95,P96)</f>
        <v>0</v>
      </c>
      <c r="Q69" s="130"/>
      <c r="R69" s="130"/>
      <c r="AB69" s="29">
        <v>69</v>
      </c>
      <c r="AC69" s="171"/>
      <c r="AD69" s="193"/>
      <c r="AE69" s="175"/>
      <c r="AF69" s="176"/>
      <c r="AG69" s="176"/>
      <c r="AH69" s="176"/>
      <c r="AI69" s="176"/>
      <c r="AJ69" s="97"/>
      <c r="AO69" s="97"/>
      <c r="AQ69" s="97">
        <f t="shared" si="8"/>
        <v>2</v>
      </c>
      <c r="AR69" s="29">
        <f>IF($AQ70&gt;$AQ69, IFERROR(MATCH($AQ69, $AQ70:$AQ$140, 0)-1, ROW($AR$140)-ROW()), "")</f>
        <v>27</v>
      </c>
      <c r="AS69" s="97">
        <f t="shared" ca="1" si="9"/>
        <v>0</v>
      </c>
      <c r="AT69" s="29">
        <f t="shared" ca="1" si="10"/>
        <v>0</v>
      </c>
      <c r="AU69" s="29">
        <f t="shared" ca="1" si="11"/>
        <v>0</v>
      </c>
      <c r="AV69" s="29">
        <f t="shared" ca="1" si="12"/>
        <v>0</v>
      </c>
      <c r="AW69" s="29">
        <f t="shared" ca="1" si="13"/>
        <v>0</v>
      </c>
      <c r="AX69" s="91">
        <f t="shared" ca="1" si="14"/>
        <v>0</v>
      </c>
      <c r="AY69" s="29">
        <f t="shared" ca="1" si="15"/>
        <v>0</v>
      </c>
      <c r="AZ69" s="29">
        <f t="shared" ca="1" si="16"/>
        <v>0</v>
      </c>
      <c r="BA69" s="29">
        <f t="shared" ca="1" si="17"/>
        <v>0</v>
      </c>
      <c r="BB69" s="29">
        <f t="shared" ca="1" si="18"/>
        <v>0</v>
      </c>
      <c r="BC69" s="87" t="str">
        <f t="shared" ca="1" si="19"/>
        <v/>
      </c>
      <c r="BD69" s="32" t="str">
        <f t="shared" ca="1" si="20"/>
        <v/>
      </c>
      <c r="BE69" s="32" t="str">
        <f t="shared" ca="1" si="21"/>
        <v/>
      </c>
      <c r="BF69" s="32" t="str">
        <f t="shared" ca="1" si="22"/>
        <v/>
      </c>
      <c r="BG69" s="32" t="str">
        <f t="shared" ca="1" si="23"/>
        <v/>
      </c>
      <c r="BH69" s="89" t="str">
        <f t="shared" ca="1" si="24"/>
        <v/>
      </c>
      <c r="BI69" s="32" t="str">
        <f t="shared" ca="1" si="25"/>
        <v/>
      </c>
      <c r="BJ69" s="32" t="str">
        <f t="shared" ca="1" si="26"/>
        <v/>
      </c>
      <c r="BK69" s="32" t="str">
        <f t="shared" ca="1" si="27"/>
        <v/>
      </c>
      <c r="BL69" s="32" t="str">
        <f t="shared" ca="1" si="28"/>
        <v/>
      </c>
      <c r="BM69" s="91" t="str">
        <f t="shared" ca="1" si="29"/>
        <v/>
      </c>
      <c r="BN69" s="29" t="str">
        <f t="shared" ca="1" si="30"/>
        <v/>
      </c>
      <c r="BO69" s="29" t="str">
        <f t="shared" ca="1" si="31"/>
        <v/>
      </c>
      <c r="BP69" s="29" t="str">
        <f t="shared" ca="1" si="32"/>
        <v/>
      </c>
      <c r="BQ69" s="29" t="str">
        <f t="shared" ca="1" si="33"/>
        <v/>
      </c>
      <c r="BR69" s="177" t="str">
        <f t="shared" ref="BR69:BR132" si="48">IF(ROW()&lt;&gt;$AB69, ROW(), "")</f>
        <v/>
      </c>
      <c r="BS69" s="93" t="str">
        <f t="shared" ca="1" si="34"/>
        <v/>
      </c>
      <c r="BT69" s="125" t="str">
        <f t="shared" ca="1" si="35"/>
        <v/>
      </c>
      <c r="BU69" s="126" t="str">
        <f t="shared" ca="1" si="36"/>
        <v/>
      </c>
      <c r="BV69" s="126" t="str">
        <f t="shared" ca="1" si="37"/>
        <v/>
      </c>
      <c r="BW69" s="126" t="str">
        <f t="shared" ca="1" si="38"/>
        <v/>
      </c>
      <c r="BX69" s="126" t="str">
        <f t="shared" ca="1" si="39"/>
        <v/>
      </c>
      <c r="BY69" s="127" t="str">
        <f t="shared" ca="1" si="40"/>
        <v/>
      </c>
      <c r="CA69" s="30" t="str">
        <f t="shared" ca="1" si="41"/>
        <v/>
      </c>
    </row>
    <row r="70" spans="1:79" s="29" customFormat="1" ht="14.1" customHeight="1" x14ac:dyDescent="0.3">
      <c r="A70" s="82" t="str">
        <f t="shared" ca="1" si="47"/>
        <v/>
      </c>
      <c r="B70" s="128"/>
      <c r="C70" s="128"/>
      <c r="D70" s="128"/>
      <c r="E70" s="128" t="s">
        <v>314</v>
      </c>
      <c r="F70" s="128"/>
      <c r="G70" s="128"/>
      <c r="H70" s="128"/>
      <c r="I70" s="128"/>
      <c r="J70" s="128"/>
      <c r="L70" s="129">
        <v>610</v>
      </c>
      <c r="M70" s="139">
        <f t="shared" ref="M70:M133" si="49">SUM(N70:R70)</f>
        <v>0</v>
      </c>
      <c r="N70" s="130">
        <f>SUM(N71,N72)</f>
        <v>0</v>
      </c>
      <c r="O70" s="130">
        <f t="shared" ref="O70:P70" si="50">SUM(O71,O72)</f>
        <v>0</v>
      </c>
      <c r="P70" s="130">
        <f t="shared" si="50"/>
        <v>0</v>
      </c>
      <c r="Q70" s="130"/>
      <c r="R70" s="130"/>
      <c r="AB70" s="29">
        <v>70</v>
      </c>
      <c r="AC70" s="171"/>
      <c r="AD70" s="193"/>
      <c r="AE70" s="175"/>
      <c r="AF70" s="176"/>
      <c r="AG70" s="176"/>
      <c r="AH70" s="176"/>
      <c r="AI70" s="176"/>
      <c r="AJ70" s="97"/>
      <c r="AO70" s="97"/>
      <c r="AQ70" s="97">
        <f t="shared" ref="AQ70:AQ133" si="51">IF(C70&lt;&gt;"",1,IF(D70&lt;&gt;"",2,IF(E70&lt;&gt;"",3,IF(F70&lt;&gt;"",4,IF(G70&lt;&gt;"",5,IF(H70&lt;&gt;"",6,IF(I70&lt;&gt;"",7,IF(J70&lt;&gt;"",8))))))))</f>
        <v>3</v>
      </c>
      <c r="AR70" s="29">
        <f>IF($AQ71&gt;$AQ70, IFERROR(MATCH($AQ70, $AQ71:$AQ$140, 0)-1, ROW($AR$140)-ROW()), "")</f>
        <v>2</v>
      </c>
      <c r="AS70" s="97">
        <f t="shared" ref="AS70:AS133" ca="1" si="52">IF(AE70&lt;&gt;"", AE70, IF($AR70&lt;&gt;"", SUMIF(OFFSET($AQ70, 1, 0, $AR70), $AQ70+1, OFFSET(N70, 1, 0, $AR70)), N70))</f>
        <v>0</v>
      </c>
      <c r="AT70" s="29">
        <f t="shared" ref="AT70:AT133" ca="1" si="53">IF(AF70&lt;&gt;"", AF70, IF($AR70&lt;&gt;"", SUMIF(OFFSET($AQ70, 1, 0, $AR70), $AQ70+1, OFFSET(O70, 1, 0, $AR70)), O70))</f>
        <v>0</v>
      </c>
      <c r="AU70" s="29">
        <f t="shared" ref="AU70:AU133" ca="1" si="54">IF(AG70&lt;&gt;"", AG70, IF($AR70&lt;&gt;"", SUMIF(OFFSET($AQ70, 1, 0, $AR70), $AQ70+1, OFFSET(P70, 1, 0, $AR70)), P70))</f>
        <v>0</v>
      </c>
      <c r="AV70" s="29">
        <f t="shared" ref="AV70:AV133" ca="1" si="55">IF(AH70&lt;&gt;"", AH70, IF($AR70&lt;&gt;"", SUMIF(OFFSET($AQ70, 1, 0, $AR70), $AQ70+1, OFFSET(Q70, 1, 0, $AR70)), Q70))</f>
        <v>0</v>
      </c>
      <c r="AW70" s="29">
        <f t="shared" ref="AW70:AW133" ca="1" si="56">IF(AI70&lt;&gt;"", AI70, IF($AR70&lt;&gt;"", SUMIF(OFFSET($AQ70, 1, 0, $AR70), $AQ70+1, OFFSET(R70, 1, 0, $AR70)), R70))</f>
        <v>0</v>
      </c>
      <c r="AX70" s="91">
        <f t="shared" ref="AX70:AX133" ca="1" si="57">IF(AS70&lt;&gt;0, AS70, N70)</f>
        <v>0</v>
      </c>
      <c r="AY70" s="29">
        <f t="shared" ref="AY70:AY133" ca="1" si="58">IF(AT70&lt;&gt;0, AT70, O70)</f>
        <v>0</v>
      </c>
      <c r="AZ70" s="29">
        <f t="shared" ref="AZ70:AZ133" ca="1" si="59">IF(AU70&lt;&gt;0, AU70, P70)</f>
        <v>0</v>
      </c>
      <c r="BA70" s="29">
        <f t="shared" ref="BA70:BA133" ca="1" si="60">IF(AV70&lt;&gt;0, AV70, Q70)</f>
        <v>0</v>
      </c>
      <c r="BB70" s="29">
        <f t="shared" ref="BB70:BB133" ca="1" si="61">IF(AW70&lt;&gt;0, AW70, R70)</f>
        <v>0</v>
      </c>
      <c r="BC70" s="87" t="str">
        <f t="shared" ref="BC70:BC133" ca="1" si="62">IF(ISTEXT(N70), IFERROR(IF(SEARCH(".", N70)&lt;&gt;0, "| Veld '"&amp;BC$4&amp;ROW()&amp;"': "&amp;Fout_punt), "| Veld '"&amp;BC$4&amp;ROW()&amp;"': "&amp;Fout_geen_getal), IF(N70&lt;&gt;AX70, "| Veld '"&amp;BC$4&amp;ROW()&amp;"': "&amp;Fout_som&amp;TEXT(AX70,"#.##0,00 €")&amp;"  ", IF($AD70&lt;&gt;0, IF(N70&gt;0, "| Veld '"&amp;BC$4&amp;ROW()&amp;"': "&amp;Fout_positief, ""), IF($AC70&lt;&gt;1, IF(N70&lt;0, "| Veld '"&amp;BC$4&amp;ROW()&amp;"': "&amp;Fout_negatief, ""), ""))))</f>
        <v/>
      </c>
      <c r="BD70" s="32" t="str">
        <f t="shared" ref="BD70:BD133" ca="1" si="63">IF(ISTEXT(O70), IFERROR(IF(SEARCH(".", O70)&lt;&gt;0, "| Veld '"&amp;BD$4&amp;ROW()&amp;"': "&amp;Fout_punt), "| Veld '"&amp;BD$4&amp;ROW()&amp;"': "&amp;Fout_geen_getal), IF(O70&lt;&gt;AY70, "| Veld '"&amp;BD$4&amp;ROW()&amp;"': "&amp;Fout_som&amp;TEXT(AY70,"#.##0,00 €")&amp;"  ", IF($AD70&lt;&gt;0, IF(O70&gt;0, "| Veld '"&amp;BD$4&amp;ROW()&amp;"': "&amp;Fout_positief, ""), IF($AC70&lt;&gt;1, IF(O70&lt;0, "| Veld '"&amp;BD$4&amp;ROW()&amp;"': "&amp;Fout_negatief, ""), ""))))</f>
        <v/>
      </c>
      <c r="BE70" s="32" t="str">
        <f t="shared" ref="BE70:BE133" ca="1" si="64">IF(ISTEXT(P70), IFERROR(IF(SEARCH(".", P70)&lt;&gt;0, "| Veld '"&amp;BE$4&amp;ROW()&amp;"': "&amp;Fout_punt), "| Veld '"&amp;BE$4&amp;ROW()&amp;"': "&amp;Fout_geen_getal), IF(P70&lt;&gt;AZ70, "| Veld '"&amp;BE$4&amp;ROW()&amp;"': "&amp;Fout_som&amp;TEXT(AZ70,"#.##0,00 €")&amp;"  ", IF($AD70&lt;&gt;0, IF(P70&gt;0, "| Veld '"&amp;BE$4&amp;ROW()&amp;"': "&amp;Fout_positief, ""), IF($AC70&lt;&gt;1, IF(P70&lt;0, "| Veld '"&amp;BE$4&amp;ROW()&amp;"': "&amp;Fout_negatief, ""), ""))))</f>
        <v/>
      </c>
      <c r="BF70" s="32" t="str">
        <f t="shared" ref="BF70:BF133" ca="1" si="65">IF(ISTEXT(Q70), IFERROR(IF(SEARCH(".", Q70)&lt;&gt;0, "| Veld '"&amp;BF$4&amp;ROW()&amp;"': "&amp;Fout_punt), "| Veld '"&amp;BF$4&amp;ROW()&amp;"': "&amp;Fout_geen_getal), IF(Q70&lt;&gt;BA70, "| Veld '"&amp;BF$4&amp;ROW()&amp;"': "&amp;Fout_som&amp;TEXT(BA70,"#.##0,00 €")&amp;"  ", IF($AD70&lt;&gt;0, IF(Q70&gt;0, "| Veld '"&amp;BF$4&amp;ROW()&amp;"': "&amp;Fout_positief, ""), IF($AC70&lt;&gt;1, IF(Q70&lt;0, "| Veld '"&amp;BF$4&amp;ROW()&amp;"': "&amp;Fout_negatief, ""), ""))))</f>
        <v/>
      </c>
      <c r="BG70" s="32" t="str">
        <f t="shared" ref="BG70:BG133" ca="1" si="66">IF(ISTEXT(R70), IFERROR(IF(SEARCH(".", R70)&lt;&gt;0, "| Veld '"&amp;BG$4&amp;ROW()&amp;"': "&amp;Fout_punt), "| Veld '"&amp;BG$4&amp;ROW()&amp;"': "&amp;Fout_geen_getal), IF(R70&lt;&gt;BB70, "| Veld '"&amp;BG$4&amp;ROW()&amp;"': "&amp;Fout_som&amp;TEXT(BB70,"#.##0,00 €")&amp;"  ", IF($AD70&lt;&gt;0, IF(R70&gt;0, "| Veld '"&amp;BG$4&amp;ROW()&amp;"': "&amp;Fout_positief, ""), IF($AC70&lt;&gt;1, IF(R70&lt;0, "| Veld '"&amp;BG$4&amp;ROW()&amp;"': "&amp;Fout_negatief, ""), ""))))</f>
        <v/>
      </c>
      <c r="BH70" s="89" t="str">
        <f t="shared" ref="BH70:BH133" ca="1" si="67">IF(BC70&lt;&gt;"", ROW(), "")</f>
        <v/>
      </c>
      <c r="BI70" s="32" t="str">
        <f t="shared" ref="BI70:BI133" ca="1" si="68">IF(BD70&lt;&gt;"", ROW(), "")</f>
        <v/>
      </c>
      <c r="BJ70" s="32" t="str">
        <f t="shared" ref="BJ70:BJ133" ca="1" si="69">IF(BE70&lt;&gt;"", ROW(), "")</f>
        <v/>
      </c>
      <c r="BK70" s="32" t="str">
        <f t="shared" ref="BK70:BK133" ca="1" si="70">IF(BF70&lt;&gt;"", ROW(), "")</f>
        <v/>
      </c>
      <c r="BL70" s="32" t="str">
        <f t="shared" ref="BL70:BL133" ca="1" si="71">IF(BG70&lt;&gt;"", ROW(), "")</f>
        <v/>
      </c>
      <c r="BM70" s="91" t="str">
        <f t="shared" ref="BM70:BM133" ca="1" si="72">IF(AS70&lt;&gt;AX70, "| Veld '"&amp;BM$4&amp;ROW()&amp;"': "&amp;Info_lege_velden, "")</f>
        <v/>
      </c>
      <c r="BN70" s="29" t="str">
        <f t="shared" ref="BN70:BN133" ca="1" si="73">IF(AT70&lt;&gt;AY70, "| Veld '"&amp;BN$4&amp;ROW()&amp;"': "&amp;Info_lege_velden, "")</f>
        <v/>
      </c>
      <c r="BO70" s="29" t="str">
        <f t="shared" ref="BO70:BO133" ca="1" si="74">IF(AU70&lt;&gt;AZ70, "| Veld '"&amp;BO$4&amp;ROW()&amp;"': "&amp;Info_lege_velden, "")</f>
        <v/>
      </c>
      <c r="BP70" s="29" t="str">
        <f t="shared" ref="BP70:BP133" ca="1" si="75">IF(AV70&lt;&gt;BA70, "| Veld '"&amp;BP$4&amp;ROW()&amp;"': "&amp;Info_lege_velden, "")</f>
        <v/>
      </c>
      <c r="BQ70" s="29" t="str">
        <f t="shared" ref="BQ70:BQ133" ca="1" si="76">IF(AW70&lt;&gt;BB70, "| Veld '"&amp;BQ$4&amp;ROW()&amp;"': "&amp;Info_lege_velden, "")</f>
        <v/>
      </c>
      <c r="BR70" s="177" t="str">
        <f t="shared" si="48"/>
        <v/>
      </c>
      <c r="BS70" s="93" t="str">
        <f t="shared" ref="BS70:BS133" ca="1" si="77">BC70&amp;BD70&amp;BE70&amp;BF70&amp;BG70&amp;BM70&amp;BN70&amp;BO70&amp;BP70&amp;BQ70</f>
        <v/>
      </c>
      <c r="BT70" s="125" t="str">
        <f t="shared" ref="BT70:BT133" ca="1" si="78">IF($AR70&lt;&gt;"", IF(SUMIF(OFFSET($AQ70, 1, 0, $AR70), "&gt;"&amp;$AQ70, OFFSET(BH70, 1, 0, $AR70))&lt;&gt;0, IFERROR( "| Veld '"&amp;BT$4&amp;ROW()&amp;"': "&amp;Waarschuwing_1&amp;_xlfn.TEXTJOIN(" &amp; ", TRUE, OFFSET(BH70,1,0,$AR70))&amp;" in kolom '"&amp;BT$4&amp;"'"&amp;Waarschuwing_2, "| Veld '"&amp;BT$4&amp;ROW()&amp;"': "&amp;Waarschuwing_legacy), ""), "")</f>
        <v/>
      </c>
      <c r="BU70" s="126" t="str">
        <f t="shared" ref="BU70:BU133" ca="1" si="79">IF($AR70&lt;&gt;"", IF(SUMIF(OFFSET($AQ70, 1, 0, $AR70), "&gt;"&amp;$AQ70, OFFSET(BI70, 1, 0, $AR70))&lt;&gt;0, IFERROR( "| Veld '"&amp;BU$4&amp;ROW()&amp;"': "&amp;Waarschuwing_1&amp;_xlfn.TEXTJOIN(" &amp; ", TRUE, OFFSET(BI70,1,0,$AR70))&amp;" in kolom '"&amp;BU$4&amp;"'"&amp;Waarschuwing_2, "| Veld '"&amp;BU$4&amp;ROW()&amp;"': "&amp;Waarschuwing_legacy), ""), "")</f>
        <v/>
      </c>
      <c r="BV70" s="126" t="str">
        <f t="shared" ref="BV70:BV133" ca="1" si="80">IF($AR70&lt;&gt;"", IF(SUMIF(OFFSET($AQ70, 1, 0, $AR70), "&gt;"&amp;$AQ70, OFFSET(BJ70, 1, 0, $AR70))&lt;&gt;0, IFERROR( "| Veld '"&amp;BV$4&amp;ROW()&amp;"': "&amp;Waarschuwing_1&amp;_xlfn.TEXTJOIN(" &amp; ", TRUE, OFFSET(BJ70,1,0,$AR70))&amp;" in kolom '"&amp;BV$4&amp;"'"&amp;Waarschuwing_2, "| Veld '"&amp;BV$4&amp;ROW()&amp;"': "&amp;Waarschuwing_legacy), ""), "")</f>
        <v/>
      </c>
      <c r="BW70" s="126" t="str">
        <f t="shared" ref="BW70:BW133" ca="1" si="81">IF($AR70&lt;&gt;"", IF(SUMIF(OFFSET($AQ70, 1, 0, $AR70), "&gt;"&amp;$AQ70, OFFSET(BK70, 1, 0, $AR70))&lt;&gt;0, IFERROR( "| Veld '"&amp;BW$4&amp;ROW()&amp;"': "&amp;Waarschuwing_1&amp;_xlfn.TEXTJOIN(" &amp; ", TRUE, OFFSET(BK70,1,0,$AR70))&amp;" in kolom '"&amp;BW$4&amp;"'"&amp;Waarschuwing_2, "| Veld '"&amp;BW$4&amp;ROW()&amp;"': "&amp;Waarschuwing_legacy), ""), "")</f>
        <v/>
      </c>
      <c r="BX70" s="126" t="str">
        <f t="shared" ref="BX70:BX133" ca="1" si="82">IF($AR70&lt;&gt;"", IF(SUMIF(OFFSET($AQ70, 1, 0, $AR70), "&gt;"&amp;$AQ70, OFFSET(BL70, 1, 0, $AR70))&lt;&gt;0, IFERROR( "| Veld '"&amp;BX$4&amp;ROW()&amp;"': "&amp;Waarschuwing_1&amp;_xlfn.TEXTJOIN(" &amp; ", TRUE, OFFSET(BL70,1,0,$AR70))&amp;" in kolom '"&amp;BX$4&amp;"'"&amp;Waarschuwing_2, "| Veld '"&amp;BX$4&amp;ROW()&amp;"': "&amp;Waarschuwing_legacy), ""), "")</f>
        <v/>
      </c>
      <c r="BY70" s="127" t="str">
        <f t="shared" ref="BY70:BY133" ca="1" si="83">BT70&amp;BU70&amp;BV70&amp;BW70&amp;BX70&amp;AO70&amp;AP70</f>
        <v/>
      </c>
      <c r="CA70" s="30" t="str">
        <f t="shared" ref="CA70:CA133" ca="1" si="84">IF($BS70&lt;&gt;"", $BS70, $BY70)</f>
        <v/>
      </c>
    </row>
    <row r="71" spans="1:79" s="29" customFormat="1" ht="14.1" customHeight="1" x14ac:dyDescent="0.3">
      <c r="A71" s="82" t="str">
        <f t="shared" ca="1" si="47"/>
        <v/>
      </c>
      <c r="B71" s="128"/>
      <c r="C71" s="128"/>
      <c r="D71" s="128"/>
      <c r="E71" s="128" t="s">
        <v>38</v>
      </c>
      <c r="F71" s="128" t="s">
        <v>315</v>
      </c>
      <c r="G71" s="128"/>
      <c r="H71" s="128"/>
      <c r="I71" s="128"/>
      <c r="J71" s="128"/>
      <c r="L71" s="129">
        <v>6100</v>
      </c>
      <c r="M71" s="139">
        <f t="shared" si="49"/>
        <v>0</v>
      </c>
      <c r="N71" s="130"/>
      <c r="O71" s="130"/>
      <c r="P71" s="130"/>
      <c r="Q71" s="130"/>
      <c r="R71" s="130"/>
      <c r="AB71" s="29">
        <v>71</v>
      </c>
      <c r="AC71" s="171"/>
      <c r="AD71" s="193"/>
      <c r="AE71" s="175"/>
      <c r="AF71" s="176"/>
      <c r="AG71" s="176"/>
      <c r="AH71" s="176"/>
      <c r="AI71" s="176"/>
      <c r="AJ71" s="97"/>
      <c r="AO71" s="97"/>
      <c r="AQ71" s="97">
        <f t="shared" si="51"/>
        <v>4</v>
      </c>
      <c r="AR71" s="29" t="str">
        <f>IF($AQ72&gt;$AQ71, IFERROR(MATCH($AQ71, $AQ72:$AQ$140, 0)-1, ROW($AR$140)-ROW()), "")</f>
        <v/>
      </c>
      <c r="AS71" s="97">
        <f t="shared" ca="1" si="52"/>
        <v>0</v>
      </c>
      <c r="AT71" s="29">
        <f t="shared" ca="1" si="53"/>
        <v>0</v>
      </c>
      <c r="AU71" s="29">
        <f t="shared" ca="1" si="54"/>
        <v>0</v>
      </c>
      <c r="AV71" s="29">
        <f t="shared" ca="1" si="55"/>
        <v>0</v>
      </c>
      <c r="AW71" s="29">
        <f t="shared" ca="1" si="56"/>
        <v>0</v>
      </c>
      <c r="AX71" s="91">
        <f t="shared" ca="1" si="57"/>
        <v>0</v>
      </c>
      <c r="AY71" s="29">
        <f t="shared" ca="1" si="58"/>
        <v>0</v>
      </c>
      <c r="AZ71" s="29">
        <f t="shared" ca="1" si="59"/>
        <v>0</v>
      </c>
      <c r="BA71" s="29">
        <f t="shared" ca="1" si="60"/>
        <v>0</v>
      </c>
      <c r="BB71" s="29">
        <f t="shared" ca="1" si="61"/>
        <v>0</v>
      </c>
      <c r="BC71" s="87" t="str">
        <f t="shared" ca="1" si="62"/>
        <v/>
      </c>
      <c r="BD71" s="32" t="str">
        <f t="shared" ca="1" si="63"/>
        <v/>
      </c>
      <c r="BE71" s="32" t="str">
        <f t="shared" ca="1" si="64"/>
        <v/>
      </c>
      <c r="BF71" s="32" t="str">
        <f t="shared" ca="1" si="65"/>
        <v/>
      </c>
      <c r="BG71" s="32" t="str">
        <f t="shared" ca="1" si="66"/>
        <v/>
      </c>
      <c r="BH71" s="89" t="str">
        <f t="shared" ca="1" si="67"/>
        <v/>
      </c>
      <c r="BI71" s="32" t="str">
        <f t="shared" ca="1" si="68"/>
        <v/>
      </c>
      <c r="BJ71" s="32" t="str">
        <f t="shared" ca="1" si="69"/>
        <v/>
      </c>
      <c r="BK71" s="32" t="str">
        <f t="shared" ca="1" si="70"/>
        <v/>
      </c>
      <c r="BL71" s="32" t="str">
        <f t="shared" ca="1" si="71"/>
        <v/>
      </c>
      <c r="BM71" s="91" t="str">
        <f t="shared" ca="1" si="72"/>
        <v/>
      </c>
      <c r="BN71" s="29" t="str">
        <f t="shared" ca="1" si="73"/>
        <v/>
      </c>
      <c r="BO71" s="29" t="str">
        <f t="shared" ca="1" si="74"/>
        <v/>
      </c>
      <c r="BP71" s="29" t="str">
        <f t="shared" ca="1" si="75"/>
        <v/>
      </c>
      <c r="BQ71" s="29" t="str">
        <f t="shared" ca="1" si="76"/>
        <v/>
      </c>
      <c r="BR71" s="177" t="str">
        <f t="shared" si="48"/>
        <v/>
      </c>
      <c r="BS71" s="93" t="str">
        <f t="shared" ca="1" si="77"/>
        <v/>
      </c>
      <c r="BT71" s="125" t="str">
        <f t="shared" ca="1" si="78"/>
        <v/>
      </c>
      <c r="BU71" s="126" t="str">
        <f t="shared" ca="1" si="79"/>
        <v/>
      </c>
      <c r="BV71" s="126" t="str">
        <f t="shared" ca="1" si="80"/>
        <v/>
      </c>
      <c r="BW71" s="126" t="str">
        <f t="shared" ca="1" si="81"/>
        <v/>
      </c>
      <c r="BX71" s="126" t="str">
        <f t="shared" ca="1" si="82"/>
        <v/>
      </c>
      <c r="BY71" s="127" t="str">
        <f t="shared" ca="1" si="83"/>
        <v/>
      </c>
      <c r="CA71" s="30" t="str">
        <f t="shared" ca="1" si="84"/>
        <v/>
      </c>
    </row>
    <row r="72" spans="1:79" s="29" customFormat="1" ht="14.1" customHeight="1" x14ac:dyDescent="0.3">
      <c r="A72" s="82" t="str">
        <f t="shared" ca="1" si="47"/>
        <v/>
      </c>
      <c r="B72" s="128"/>
      <c r="C72" s="128"/>
      <c r="D72" s="128"/>
      <c r="E72" s="128" t="s">
        <v>38</v>
      </c>
      <c r="F72" s="128" t="s">
        <v>316</v>
      </c>
      <c r="G72" s="128"/>
      <c r="H72" s="128"/>
      <c r="I72" s="128"/>
      <c r="J72" s="128"/>
      <c r="L72" s="129">
        <v>6101</v>
      </c>
      <c r="M72" s="139">
        <f t="shared" si="49"/>
        <v>0</v>
      </c>
      <c r="N72" s="130"/>
      <c r="O72" s="130"/>
      <c r="P72" s="130"/>
      <c r="Q72" s="130"/>
      <c r="R72" s="130"/>
      <c r="AB72" s="29">
        <v>72</v>
      </c>
      <c r="AC72" s="171"/>
      <c r="AD72" s="193"/>
      <c r="AE72" s="175"/>
      <c r="AF72" s="176"/>
      <c r="AG72" s="176"/>
      <c r="AH72" s="176"/>
      <c r="AI72" s="176"/>
      <c r="AJ72" s="97"/>
      <c r="AO72" s="97"/>
      <c r="AQ72" s="97">
        <f t="shared" si="51"/>
        <v>4</v>
      </c>
      <c r="AR72" s="29" t="str">
        <f>IF($AQ73&gt;$AQ72, IFERROR(MATCH($AQ72, $AQ73:$AQ$140, 0)-1, ROW($AR$140)-ROW()), "")</f>
        <v/>
      </c>
      <c r="AS72" s="97">
        <f t="shared" ca="1" si="52"/>
        <v>0</v>
      </c>
      <c r="AT72" s="29">
        <f t="shared" ca="1" si="53"/>
        <v>0</v>
      </c>
      <c r="AU72" s="29">
        <f t="shared" ca="1" si="54"/>
        <v>0</v>
      </c>
      <c r="AV72" s="29">
        <f t="shared" ca="1" si="55"/>
        <v>0</v>
      </c>
      <c r="AW72" s="29">
        <f t="shared" ca="1" si="56"/>
        <v>0</v>
      </c>
      <c r="AX72" s="91">
        <f t="shared" ca="1" si="57"/>
        <v>0</v>
      </c>
      <c r="AY72" s="29">
        <f t="shared" ca="1" si="58"/>
        <v>0</v>
      </c>
      <c r="AZ72" s="29">
        <f t="shared" ca="1" si="59"/>
        <v>0</v>
      </c>
      <c r="BA72" s="29">
        <f t="shared" ca="1" si="60"/>
        <v>0</v>
      </c>
      <c r="BB72" s="29">
        <f t="shared" ca="1" si="61"/>
        <v>0</v>
      </c>
      <c r="BC72" s="87" t="str">
        <f t="shared" ca="1" si="62"/>
        <v/>
      </c>
      <c r="BD72" s="32" t="str">
        <f t="shared" ca="1" si="63"/>
        <v/>
      </c>
      <c r="BE72" s="32" t="str">
        <f t="shared" ca="1" si="64"/>
        <v/>
      </c>
      <c r="BF72" s="32" t="str">
        <f t="shared" ca="1" si="65"/>
        <v/>
      </c>
      <c r="BG72" s="32" t="str">
        <f t="shared" ca="1" si="66"/>
        <v/>
      </c>
      <c r="BH72" s="89" t="str">
        <f t="shared" ca="1" si="67"/>
        <v/>
      </c>
      <c r="BI72" s="32" t="str">
        <f t="shared" ca="1" si="68"/>
        <v/>
      </c>
      <c r="BJ72" s="32" t="str">
        <f t="shared" ca="1" si="69"/>
        <v/>
      </c>
      <c r="BK72" s="32" t="str">
        <f t="shared" ca="1" si="70"/>
        <v/>
      </c>
      <c r="BL72" s="32" t="str">
        <f t="shared" ca="1" si="71"/>
        <v/>
      </c>
      <c r="BM72" s="91" t="str">
        <f t="shared" ca="1" si="72"/>
        <v/>
      </c>
      <c r="BN72" s="29" t="str">
        <f t="shared" ca="1" si="73"/>
        <v/>
      </c>
      <c r="BO72" s="29" t="str">
        <f t="shared" ca="1" si="74"/>
        <v/>
      </c>
      <c r="BP72" s="29" t="str">
        <f t="shared" ca="1" si="75"/>
        <v/>
      </c>
      <c r="BQ72" s="29" t="str">
        <f t="shared" ca="1" si="76"/>
        <v/>
      </c>
      <c r="BR72" s="177" t="str">
        <f t="shared" si="48"/>
        <v/>
      </c>
      <c r="BS72" s="93" t="str">
        <f t="shared" ca="1" si="77"/>
        <v/>
      </c>
      <c r="BT72" s="125" t="str">
        <f t="shared" ca="1" si="78"/>
        <v/>
      </c>
      <c r="BU72" s="126" t="str">
        <f t="shared" ca="1" si="79"/>
        <v/>
      </c>
      <c r="BV72" s="126" t="str">
        <f t="shared" ca="1" si="80"/>
        <v/>
      </c>
      <c r="BW72" s="126" t="str">
        <f t="shared" ca="1" si="81"/>
        <v/>
      </c>
      <c r="BX72" s="126" t="str">
        <f t="shared" ca="1" si="82"/>
        <v/>
      </c>
      <c r="BY72" s="127" t="str">
        <f t="shared" ca="1" si="83"/>
        <v/>
      </c>
      <c r="CA72" s="30" t="str">
        <f t="shared" ca="1" si="84"/>
        <v/>
      </c>
    </row>
    <row r="73" spans="1:79" s="29" customFormat="1" ht="14.1" customHeight="1" x14ac:dyDescent="0.3">
      <c r="A73" s="82" t="str">
        <f t="shared" ca="1" si="47"/>
        <v/>
      </c>
      <c r="B73" s="128"/>
      <c r="C73" s="128"/>
      <c r="D73" s="128"/>
      <c r="E73" s="128" t="s">
        <v>317</v>
      </c>
      <c r="F73" s="128"/>
      <c r="G73" s="128"/>
      <c r="H73" s="128"/>
      <c r="I73" s="128"/>
      <c r="J73" s="128"/>
      <c r="L73" s="129">
        <v>611</v>
      </c>
      <c r="M73" s="139">
        <f t="shared" si="49"/>
        <v>0</v>
      </c>
      <c r="N73" s="130">
        <f>SUM(N74,N75,N76,N77)</f>
        <v>0</v>
      </c>
      <c r="O73" s="130">
        <f t="shared" ref="O73:P73" si="85">SUM(O74,O75,O76,O77)</f>
        <v>0</v>
      </c>
      <c r="P73" s="130">
        <f t="shared" si="85"/>
        <v>0</v>
      </c>
      <c r="Q73" s="130"/>
      <c r="R73" s="130"/>
      <c r="AB73" s="29">
        <v>73</v>
      </c>
      <c r="AC73" s="171"/>
      <c r="AD73" s="193"/>
      <c r="AE73" s="175"/>
      <c r="AF73" s="176"/>
      <c r="AG73" s="176"/>
      <c r="AH73" s="176"/>
      <c r="AI73" s="176"/>
      <c r="AJ73" s="97"/>
      <c r="AO73" s="97"/>
      <c r="AQ73" s="97">
        <f t="shared" si="51"/>
        <v>3</v>
      </c>
      <c r="AR73" s="29">
        <f>IF($AQ74&gt;$AQ73, IFERROR(MATCH($AQ73, $AQ74:$AQ$140, 0)-1, ROW($AR$140)-ROW()), "")</f>
        <v>4</v>
      </c>
      <c r="AS73" s="97">
        <f t="shared" ca="1" si="52"/>
        <v>0</v>
      </c>
      <c r="AT73" s="29">
        <f t="shared" ca="1" si="53"/>
        <v>0</v>
      </c>
      <c r="AU73" s="29">
        <f t="shared" ca="1" si="54"/>
        <v>0</v>
      </c>
      <c r="AV73" s="29">
        <f t="shared" ca="1" si="55"/>
        <v>0</v>
      </c>
      <c r="AW73" s="29">
        <f t="shared" ca="1" si="56"/>
        <v>0</v>
      </c>
      <c r="AX73" s="91">
        <f t="shared" ca="1" si="57"/>
        <v>0</v>
      </c>
      <c r="AY73" s="29">
        <f t="shared" ca="1" si="58"/>
        <v>0</v>
      </c>
      <c r="AZ73" s="29">
        <f t="shared" ca="1" si="59"/>
        <v>0</v>
      </c>
      <c r="BA73" s="29">
        <f t="shared" ca="1" si="60"/>
        <v>0</v>
      </c>
      <c r="BB73" s="29">
        <f t="shared" ca="1" si="61"/>
        <v>0</v>
      </c>
      <c r="BC73" s="87" t="str">
        <f t="shared" ca="1" si="62"/>
        <v/>
      </c>
      <c r="BD73" s="32" t="str">
        <f t="shared" ca="1" si="63"/>
        <v/>
      </c>
      <c r="BE73" s="32" t="str">
        <f t="shared" ca="1" si="64"/>
        <v/>
      </c>
      <c r="BF73" s="32" t="str">
        <f t="shared" ca="1" si="65"/>
        <v/>
      </c>
      <c r="BG73" s="32" t="str">
        <f t="shared" ca="1" si="66"/>
        <v/>
      </c>
      <c r="BH73" s="89" t="str">
        <f t="shared" ca="1" si="67"/>
        <v/>
      </c>
      <c r="BI73" s="32" t="str">
        <f t="shared" ca="1" si="68"/>
        <v/>
      </c>
      <c r="BJ73" s="32" t="str">
        <f t="shared" ca="1" si="69"/>
        <v/>
      </c>
      <c r="BK73" s="32" t="str">
        <f t="shared" ca="1" si="70"/>
        <v/>
      </c>
      <c r="BL73" s="32" t="str">
        <f t="shared" ca="1" si="71"/>
        <v/>
      </c>
      <c r="BM73" s="91" t="str">
        <f t="shared" ca="1" si="72"/>
        <v/>
      </c>
      <c r="BN73" s="29" t="str">
        <f t="shared" ca="1" si="73"/>
        <v/>
      </c>
      <c r="BO73" s="29" t="str">
        <f t="shared" ca="1" si="74"/>
        <v/>
      </c>
      <c r="BP73" s="29" t="str">
        <f t="shared" ca="1" si="75"/>
        <v/>
      </c>
      <c r="BQ73" s="29" t="str">
        <f t="shared" ca="1" si="76"/>
        <v/>
      </c>
      <c r="BR73" s="177" t="str">
        <f t="shared" si="48"/>
        <v/>
      </c>
      <c r="BS73" s="93" t="str">
        <f t="shared" ca="1" si="77"/>
        <v/>
      </c>
      <c r="BT73" s="125" t="str">
        <f t="shared" ca="1" si="78"/>
        <v/>
      </c>
      <c r="BU73" s="126" t="str">
        <f t="shared" ca="1" si="79"/>
        <v/>
      </c>
      <c r="BV73" s="126" t="str">
        <f t="shared" ca="1" si="80"/>
        <v/>
      </c>
      <c r="BW73" s="126" t="str">
        <f t="shared" ca="1" si="81"/>
        <v/>
      </c>
      <c r="BX73" s="126" t="str">
        <f t="shared" ca="1" si="82"/>
        <v/>
      </c>
      <c r="BY73" s="127" t="str">
        <f t="shared" ca="1" si="83"/>
        <v/>
      </c>
      <c r="CA73" s="30" t="str">
        <f t="shared" ca="1" si="84"/>
        <v/>
      </c>
    </row>
    <row r="74" spans="1:79" s="29" customFormat="1" ht="14.1" customHeight="1" x14ac:dyDescent="0.3">
      <c r="A74" s="82" t="str">
        <f t="shared" ca="1" si="47"/>
        <v/>
      </c>
      <c r="B74" s="128"/>
      <c r="C74" s="128"/>
      <c r="D74" s="128"/>
      <c r="E74" s="128"/>
      <c r="F74" s="128" t="s">
        <v>331</v>
      </c>
      <c r="G74" s="128"/>
      <c r="H74" s="128"/>
      <c r="I74" s="128"/>
      <c r="J74" s="128"/>
      <c r="L74" s="129">
        <v>6110</v>
      </c>
      <c r="M74" s="139">
        <f t="shared" si="49"/>
        <v>0</v>
      </c>
      <c r="N74" s="130"/>
      <c r="O74" s="130"/>
      <c r="P74" s="130"/>
      <c r="Q74" s="130"/>
      <c r="R74" s="130"/>
      <c r="AB74" s="29">
        <v>74</v>
      </c>
      <c r="AC74" s="171"/>
      <c r="AD74" s="193"/>
      <c r="AE74" s="175"/>
      <c r="AF74" s="176"/>
      <c r="AG74" s="176"/>
      <c r="AH74" s="176"/>
      <c r="AI74" s="176"/>
      <c r="AJ74" s="97"/>
      <c r="AO74" s="97"/>
      <c r="AQ74" s="97">
        <f t="shared" si="51"/>
        <v>4</v>
      </c>
      <c r="AR74" s="29" t="str">
        <f>IF($AQ75&gt;$AQ74, IFERROR(MATCH($AQ74, $AQ75:$AQ$140, 0)-1, ROW($AR$140)-ROW()), "")</f>
        <v/>
      </c>
      <c r="AS74" s="97">
        <f t="shared" ca="1" si="52"/>
        <v>0</v>
      </c>
      <c r="AT74" s="29">
        <f t="shared" ca="1" si="53"/>
        <v>0</v>
      </c>
      <c r="AU74" s="29">
        <f t="shared" ca="1" si="54"/>
        <v>0</v>
      </c>
      <c r="AV74" s="29">
        <f t="shared" ca="1" si="55"/>
        <v>0</v>
      </c>
      <c r="AW74" s="29">
        <f t="shared" ca="1" si="56"/>
        <v>0</v>
      </c>
      <c r="AX74" s="91">
        <f t="shared" ca="1" si="57"/>
        <v>0</v>
      </c>
      <c r="AY74" s="29">
        <f t="shared" ca="1" si="58"/>
        <v>0</v>
      </c>
      <c r="AZ74" s="29">
        <f t="shared" ca="1" si="59"/>
        <v>0</v>
      </c>
      <c r="BA74" s="29">
        <f t="shared" ca="1" si="60"/>
        <v>0</v>
      </c>
      <c r="BB74" s="29">
        <f t="shared" ca="1" si="61"/>
        <v>0</v>
      </c>
      <c r="BC74" s="87" t="str">
        <f t="shared" ca="1" si="62"/>
        <v/>
      </c>
      <c r="BD74" s="32" t="str">
        <f t="shared" ca="1" si="63"/>
        <v/>
      </c>
      <c r="BE74" s="32" t="str">
        <f t="shared" ca="1" si="64"/>
        <v/>
      </c>
      <c r="BF74" s="32" t="str">
        <f t="shared" ca="1" si="65"/>
        <v/>
      </c>
      <c r="BG74" s="32" t="str">
        <f t="shared" ca="1" si="66"/>
        <v/>
      </c>
      <c r="BH74" s="89" t="str">
        <f t="shared" ca="1" si="67"/>
        <v/>
      </c>
      <c r="BI74" s="32" t="str">
        <f t="shared" ca="1" si="68"/>
        <v/>
      </c>
      <c r="BJ74" s="32" t="str">
        <f t="shared" ca="1" si="69"/>
        <v/>
      </c>
      <c r="BK74" s="32" t="str">
        <f t="shared" ca="1" si="70"/>
        <v/>
      </c>
      <c r="BL74" s="32" t="str">
        <f t="shared" ca="1" si="71"/>
        <v/>
      </c>
      <c r="BM74" s="91" t="str">
        <f t="shared" ca="1" si="72"/>
        <v/>
      </c>
      <c r="BN74" s="29" t="str">
        <f t="shared" ca="1" si="73"/>
        <v/>
      </c>
      <c r="BO74" s="29" t="str">
        <f t="shared" ca="1" si="74"/>
        <v/>
      </c>
      <c r="BP74" s="29" t="str">
        <f t="shared" ca="1" si="75"/>
        <v/>
      </c>
      <c r="BQ74" s="29" t="str">
        <f t="shared" ca="1" si="76"/>
        <v/>
      </c>
      <c r="BR74" s="177" t="str">
        <f t="shared" si="48"/>
        <v/>
      </c>
      <c r="BS74" s="93" t="str">
        <f t="shared" ca="1" si="77"/>
        <v/>
      </c>
      <c r="BT74" s="125" t="str">
        <f t="shared" ca="1" si="78"/>
        <v/>
      </c>
      <c r="BU74" s="126" t="str">
        <f t="shared" ca="1" si="79"/>
        <v/>
      </c>
      <c r="BV74" s="126" t="str">
        <f t="shared" ca="1" si="80"/>
        <v/>
      </c>
      <c r="BW74" s="126" t="str">
        <f t="shared" ca="1" si="81"/>
        <v/>
      </c>
      <c r="BX74" s="126" t="str">
        <f t="shared" ca="1" si="82"/>
        <v/>
      </c>
      <c r="BY74" s="127" t="str">
        <f t="shared" ca="1" si="83"/>
        <v/>
      </c>
      <c r="CA74" s="30" t="str">
        <f t="shared" ca="1" si="84"/>
        <v/>
      </c>
    </row>
    <row r="75" spans="1:79" s="29" customFormat="1" ht="14.1" customHeight="1" x14ac:dyDescent="0.3">
      <c r="A75" s="82" t="str">
        <f t="shared" ca="1" si="47"/>
        <v/>
      </c>
      <c r="B75" s="128"/>
      <c r="C75" s="128"/>
      <c r="D75" s="128"/>
      <c r="E75" s="128"/>
      <c r="F75" s="128" t="s">
        <v>332</v>
      </c>
      <c r="G75" s="128"/>
      <c r="H75" s="128"/>
      <c r="I75" s="128"/>
      <c r="J75" s="128"/>
      <c r="L75" s="129">
        <v>6111</v>
      </c>
      <c r="M75" s="139">
        <f t="shared" si="49"/>
        <v>0</v>
      </c>
      <c r="N75" s="130"/>
      <c r="O75" s="130"/>
      <c r="P75" s="130"/>
      <c r="Q75" s="130"/>
      <c r="R75" s="130"/>
      <c r="AB75" s="29">
        <v>75</v>
      </c>
      <c r="AC75" s="171"/>
      <c r="AD75" s="193"/>
      <c r="AE75" s="175"/>
      <c r="AF75" s="176"/>
      <c r="AG75" s="176"/>
      <c r="AH75" s="176"/>
      <c r="AI75" s="176"/>
      <c r="AJ75" s="97"/>
      <c r="AO75" s="97"/>
      <c r="AQ75" s="97">
        <f t="shared" si="51"/>
        <v>4</v>
      </c>
      <c r="AR75" s="29" t="str">
        <f>IF($AQ76&gt;$AQ75, IFERROR(MATCH($AQ75, $AQ76:$AQ$140, 0)-1, ROW($AR$140)-ROW()), "")</f>
        <v/>
      </c>
      <c r="AS75" s="97">
        <f t="shared" ca="1" si="52"/>
        <v>0</v>
      </c>
      <c r="AT75" s="29">
        <f t="shared" ca="1" si="53"/>
        <v>0</v>
      </c>
      <c r="AU75" s="29">
        <f t="shared" ca="1" si="54"/>
        <v>0</v>
      </c>
      <c r="AV75" s="29">
        <f t="shared" ca="1" si="55"/>
        <v>0</v>
      </c>
      <c r="AW75" s="29">
        <f t="shared" ca="1" si="56"/>
        <v>0</v>
      </c>
      <c r="AX75" s="91">
        <f t="shared" ca="1" si="57"/>
        <v>0</v>
      </c>
      <c r="AY75" s="29">
        <f t="shared" ca="1" si="58"/>
        <v>0</v>
      </c>
      <c r="AZ75" s="29">
        <f t="shared" ca="1" si="59"/>
        <v>0</v>
      </c>
      <c r="BA75" s="29">
        <f t="shared" ca="1" si="60"/>
        <v>0</v>
      </c>
      <c r="BB75" s="29">
        <f t="shared" ca="1" si="61"/>
        <v>0</v>
      </c>
      <c r="BC75" s="87" t="str">
        <f t="shared" ca="1" si="62"/>
        <v/>
      </c>
      <c r="BD75" s="32" t="str">
        <f t="shared" ca="1" si="63"/>
        <v/>
      </c>
      <c r="BE75" s="32" t="str">
        <f t="shared" ca="1" si="64"/>
        <v/>
      </c>
      <c r="BF75" s="32" t="str">
        <f t="shared" ca="1" si="65"/>
        <v/>
      </c>
      <c r="BG75" s="32" t="str">
        <f t="shared" ca="1" si="66"/>
        <v/>
      </c>
      <c r="BH75" s="89" t="str">
        <f t="shared" ca="1" si="67"/>
        <v/>
      </c>
      <c r="BI75" s="32" t="str">
        <f t="shared" ca="1" si="68"/>
        <v/>
      </c>
      <c r="BJ75" s="32" t="str">
        <f t="shared" ca="1" si="69"/>
        <v/>
      </c>
      <c r="BK75" s="32" t="str">
        <f t="shared" ca="1" si="70"/>
        <v/>
      </c>
      <c r="BL75" s="32" t="str">
        <f t="shared" ca="1" si="71"/>
        <v/>
      </c>
      <c r="BM75" s="91" t="str">
        <f t="shared" ca="1" si="72"/>
        <v/>
      </c>
      <c r="BN75" s="29" t="str">
        <f t="shared" ca="1" si="73"/>
        <v/>
      </c>
      <c r="BO75" s="29" t="str">
        <f t="shared" ca="1" si="74"/>
        <v/>
      </c>
      <c r="BP75" s="29" t="str">
        <f t="shared" ca="1" si="75"/>
        <v/>
      </c>
      <c r="BQ75" s="29" t="str">
        <f t="shared" ca="1" si="76"/>
        <v/>
      </c>
      <c r="BR75" s="177" t="str">
        <f t="shared" si="48"/>
        <v/>
      </c>
      <c r="BS75" s="93" t="str">
        <f t="shared" ca="1" si="77"/>
        <v/>
      </c>
      <c r="BT75" s="125" t="str">
        <f t="shared" ca="1" si="78"/>
        <v/>
      </c>
      <c r="BU75" s="126" t="str">
        <f t="shared" ca="1" si="79"/>
        <v/>
      </c>
      <c r="BV75" s="126" t="str">
        <f t="shared" ca="1" si="80"/>
        <v/>
      </c>
      <c r="BW75" s="126" t="str">
        <f t="shared" ca="1" si="81"/>
        <v/>
      </c>
      <c r="BX75" s="126" t="str">
        <f t="shared" ca="1" si="82"/>
        <v/>
      </c>
      <c r="BY75" s="127" t="str">
        <f t="shared" ca="1" si="83"/>
        <v/>
      </c>
      <c r="CA75" s="30" t="str">
        <f t="shared" ca="1" si="84"/>
        <v/>
      </c>
    </row>
    <row r="76" spans="1:79" s="29" customFormat="1" ht="14.1" customHeight="1" x14ac:dyDescent="0.3">
      <c r="A76" s="82" t="str">
        <f t="shared" ca="1" si="47"/>
        <v/>
      </c>
      <c r="B76" s="128"/>
      <c r="C76" s="128"/>
      <c r="D76" s="128"/>
      <c r="E76" s="128"/>
      <c r="F76" s="128" t="s">
        <v>333</v>
      </c>
      <c r="G76" s="128"/>
      <c r="H76" s="128"/>
      <c r="I76" s="128"/>
      <c r="J76" s="128"/>
      <c r="L76" s="129">
        <v>6112</v>
      </c>
      <c r="M76" s="139">
        <f t="shared" si="49"/>
        <v>0</v>
      </c>
      <c r="N76" s="130"/>
      <c r="O76" s="130"/>
      <c r="P76" s="130"/>
      <c r="Q76" s="130"/>
      <c r="R76" s="130"/>
      <c r="AB76" s="29">
        <v>76</v>
      </c>
      <c r="AC76" s="171"/>
      <c r="AD76" s="193"/>
      <c r="AE76" s="175"/>
      <c r="AF76" s="176"/>
      <c r="AG76" s="176"/>
      <c r="AH76" s="176"/>
      <c r="AI76" s="176"/>
      <c r="AJ76" s="97"/>
      <c r="AO76" s="97"/>
      <c r="AQ76" s="97">
        <f t="shared" si="51"/>
        <v>4</v>
      </c>
      <c r="AR76" s="29" t="str">
        <f>IF($AQ77&gt;$AQ76, IFERROR(MATCH($AQ76, $AQ77:$AQ$140, 0)-1, ROW($AR$140)-ROW()), "")</f>
        <v/>
      </c>
      <c r="AS76" s="97">
        <f t="shared" ca="1" si="52"/>
        <v>0</v>
      </c>
      <c r="AT76" s="29">
        <f t="shared" ca="1" si="53"/>
        <v>0</v>
      </c>
      <c r="AU76" s="29">
        <f t="shared" ca="1" si="54"/>
        <v>0</v>
      </c>
      <c r="AV76" s="29">
        <f t="shared" ca="1" si="55"/>
        <v>0</v>
      </c>
      <c r="AW76" s="29">
        <f t="shared" ca="1" si="56"/>
        <v>0</v>
      </c>
      <c r="AX76" s="91">
        <f t="shared" ca="1" si="57"/>
        <v>0</v>
      </c>
      <c r="AY76" s="29">
        <f t="shared" ca="1" si="58"/>
        <v>0</v>
      </c>
      <c r="AZ76" s="29">
        <f t="shared" ca="1" si="59"/>
        <v>0</v>
      </c>
      <c r="BA76" s="29">
        <f t="shared" ca="1" si="60"/>
        <v>0</v>
      </c>
      <c r="BB76" s="29">
        <f t="shared" ca="1" si="61"/>
        <v>0</v>
      </c>
      <c r="BC76" s="87" t="str">
        <f t="shared" ca="1" si="62"/>
        <v/>
      </c>
      <c r="BD76" s="32" t="str">
        <f t="shared" ca="1" si="63"/>
        <v/>
      </c>
      <c r="BE76" s="32" t="str">
        <f t="shared" ca="1" si="64"/>
        <v/>
      </c>
      <c r="BF76" s="32" t="str">
        <f t="shared" ca="1" si="65"/>
        <v/>
      </c>
      <c r="BG76" s="32" t="str">
        <f t="shared" ca="1" si="66"/>
        <v/>
      </c>
      <c r="BH76" s="89" t="str">
        <f t="shared" ca="1" si="67"/>
        <v/>
      </c>
      <c r="BI76" s="32" t="str">
        <f t="shared" ca="1" si="68"/>
        <v/>
      </c>
      <c r="BJ76" s="32" t="str">
        <f t="shared" ca="1" si="69"/>
        <v/>
      </c>
      <c r="BK76" s="32" t="str">
        <f t="shared" ca="1" si="70"/>
        <v/>
      </c>
      <c r="BL76" s="32" t="str">
        <f t="shared" ca="1" si="71"/>
        <v/>
      </c>
      <c r="BM76" s="91" t="str">
        <f t="shared" ca="1" si="72"/>
        <v/>
      </c>
      <c r="BN76" s="29" t="str">
        <f t="shared" ca="1" si="73"/>
        <v/>
      </c>
      <c r="BO76" s="29" t="str">
        <f t="shared" ca="1" si="74"/>
        <v/>
      </c>
      <c r="BP76" s="29" t="str">
        <f t="shared" ca="1" si="75"/>
        <v/>
      </c>
      <c r="BQ76" s="29" t="str">
        <f t="shared" ca="1" si="76"/>
        <v/>
      </c>
      <c r="BR76" s="177" t="str">
        <f t="shared" si="48"/>
        <v/>
      </c>
      <c r="BS76" s="93" t="str">
        <f t="shared" ca="1" si="77"/>
        <v/>
      </c>
      <c r="BT76" s="125" t="str">
        <f t="shared" ca="1" si="78"/>
        <v/>
      </c>
      <c r="BU76" s="126" t="str">
        <f t="shared" ca="1" si="79"/>
        <v/>
      </c>
      <c r="BV76" s="126" t="str">
        <f t="shared" ca="1" si="80"/>
        <v/>
      </c>
      <c r="BW76" s="126" t="str">
        <f t="shared" ca="1" si="81"/>
        <v/>
      </c>
      <c r="BX76" s="126" t="str">
        <f t="shared" ca="1" si="82"/>
        <v/>
      </c>
      <c r="BY76" s="127" t="str">
        <f t="shared" ca="1" si="83"/>
        <v/>
      </c>
      <c r="CA76" s="30" t="str">
        <f t="shared" ca="1" si="84"/>
        <v/>
      </c>
    </row>
    <row r="77" spans="1:79" s="29" customFormat="1" ht="14.1" customHeight="1" x14ac:dyDescent="0.3">
      <c r="A77" s="82" t="str">
        <f t="shared" ca="1" si="47"/>
        <v/>
      </c>
      <c r="B77" s="128"/>
      <c r="C77" s="128"/>
      <c r="D77" s="128"/>
      <c r="E77" s="128"/>
      <c r="F77" s="128" t="s">
        <v>334</v>
      </c>
      <c r="G77" s="128"/>
      <c r="H77" s="128"/>
      <c r="I77" s="128"/>
      <c r="J77" s="128"/>
      <c r="L77" s="129">
        <v>6118</v>
      </c>
      <c r="M77" s="139">
        <f t="shared" si="49"/>
        <v>0</v>
      </c>
      <c r="N77" s="130"/>
      <c r="O77" s="130"/>
      <c r="P77" s="130"/>
      <c r="Q77" s="130"/>
      <c r="R77" s="130"/>
      <c r="AB77" s="29">
        <v>77</v>
      </c>
      <c r="AC77" s="171"/>
      <c r="AD77" s="193"/>
      <c r="AE77" s="175"/>
      <c r="AF77" s="176"/>
      <c r="AG77" s="176"/>
      <c r="AH77" s="176"/>
      <c r="AI77" s="176"/>
      <c r="AJ77" s="97"/>
      <c r="AO77" s="97"/>
      <c r="AQ77" s="97">
        <f t="shared" si="51"/>
        <v>4</v>
      </c>
      <c r="AR77" s="29" t="str">
        <f>IF($AQ78&gt;$AQ77, IFERROR(MATCH($AQ77, $AQ78:$AQ$140, 0)-1, ROW($AR$140)-ROW()), "")</f>
        <v/>
      </c>
      <c r="AS77" s="97">
        <f t="shared" ca="1" si="52"/>
        <v>0</v>
      </c>
      <c r="AT77" s="29">
        <f t="shared" ca="1" si="53"/>
        <v>0</v>
      </c>
      <c r="AU77" s="29">
        <f t="shared" ca="1" si="54"/>
        <v>0</v>
      </c>
      <c r="AV77" s="29">
        <f t="shared" ca="1" si="55"/>
        <v>0</v>
      </c>
      <c r="AW77" s="29">
        <f t="shared" ca="1" si="56"/>
        <v>0</v>
      </c>
      <c r="AX77" s="91">
        <f t="shared" ca="1" si="57"/>
        <v>0</v>
      </c>
      <c r="AY77" s="29">
        <f t="shared" ca="1" si="58"/>
        <v>0</v>
      </c>
      <c r="AZ77" s="29">
        <f t="shared" ca="1" si="59"/>
        <v>0</v>
      </c>
      <c r="BA77" s="29">
        <f t="shared" ca="1" si="60"/>
        <v>0</v>
      </c>
      <c r="BB77" s="29">
        <f t="shared" ca="1" si="61"/>
        <v>0</v>
      </c>
      <c r="BC77" s="87" t="str">
        <f t="shared" ca="1" si="62"/>
        <v/>
      </c>
      <c r="BD77" s="32" t="str">
        <f t="shared" ca="1" si="63"/>
        <v/>
      </c>
      <c r="BE77" s="32" t="str">
        <f t="shared" ca="1" si="64"/>
        <v/>
      </c>
      <c r="BF77" s="32" t="str">
        <f t="shared" ca="1" si="65"/>
        <v/>
      </c>
      <c r="BG77" s="32" t="str">
        <f t="shared" ca="1" si="66"/>
        <v/>
      </c>
      <c r="BH77" s="89" t="str">
        <f t="shared" ca="1" si="67"/>
        <v/>
      </c>
      <c r="BI77" s="32" t="str">
        <f t="shared" ca="1" si="68"/>
        <v/>
      </c>
      <c r="BJ77" s="32" t="str">
        <f t="shared" ca="1" si="69"/>
        <v/>
      </c>
      <c r="BK77" s="32" t="str">
        <f t="shared" ca="1" si="70"/>
        <v/>
      </c>
      <c r="BL77" s="32" t="str">
        <f t="shared" ca="1" si="71"/>
        <v/>
      </c>
      <c r="BM77" s="91" t="str">
        <f t="shared" ca="1" si="72"/>
        <v/>
      </c>
      <c r="BN77" s="29" t="str">
        <f t="shared" ca="1" si="73"/>
        <v/>
      </c>
      <c r="BO77" s="29" t="str">
        <f t="shared" ca="1" si="74"/>
        <v/>
      </c>
      <c r="BP77" s="29" t="str">
        <f t="shared" ca="1" si="75"/>
        <v/>
      </c>
      <c r="BQ77" s="29" t="str">
        <f t="shared" ca="1" si="76"/>
        <v/>
      </c>
      <c r="BR77" s="177" t="str">
        <f t="shared" si="48"/>
        <v/>
      </c>
      <c r="BS77" s="93" t="str">
        <f t="shared" ca="1" si="77"/>
        <v/>
      </c>
      <c r="BT77" s="125" t="str">
        <f t="shared" ca="1" si="78"/>
        <v/>
      </c>
      <c r="BU77" s="126" t="str">
        <f t="shared" ca="1" si="79"/>
        <v/>
      </c>
      <c r="BV77" s="126" t="str">
        <f t="shared" ca="1" si="80"/>
        <v/>
      </c>
      <c r="BW77" s="126" t="str">
        <f t="shared" ca="1" si="81"/>
        <v/>
      </c>
      <c r="BX77" s="126" t="str">
        <f t="shared" ca="1" si="82"/>
        <v/>
      </c>
      <c r="BY77" s="127" t="str">
        <f t="shared" ca="1" si="83"/>
        <v/>
      </c>
      <c r="CA77" s="30" t="str">
        <f t="shared" ca="1" si="84"/>
        <v/>
      </c>
    </row>
    <row r="78" spans="1:79" s="29" customFormat="1" ht="14.1" customHeight="1" x14ac:dyDescent="0.3">
      <c r="A78" s="82" t="str">
        <f t="shared" ca="1" si="47"/>
        <v/>
      </c>
      <c r="B78" s="128"/>
      <c r="C78" s="128"/>
      <c r="D78" s="128"/>
      <c r="E78" s="128" t="s">
        <v>318</v>
      </c>
      <c r="F78" s="128"/>
      <c r="G78" s="128"/>
      <c r="H78" s="128"/>
      <c r="I78" s="128"/>
      <c r="J78" s="128"/>
      <c r="L78" s="129">
        <v>612</v>
      </c>
      <c r="M78" s="139">
        <f t="shared" si="49"/>
        <v>0</v>
      </c>
      <c r="N78" s="130"/>
      <c r="O78" s="130"/>
      <c r="P78" s="130"/>
      <c r="Q78" s="130"/>
      <c r="R78" s="130"/>
      <c r="AB78" s="29">
        <v>78</v>
      </c>
      <c r="AC78" s="171"/>
      <c r="AD78" s="193"/>
      <c r="AE78" s="175"/>
      <c r="AF78" s="176"/>
      <c r="AG78" s="176"/>
      <c r="AH78" s="176"/>
      <c r="AI78" s="176"/>
      <c r="AJ78" s="97"/>
      <c r="AO78" s="97"/>
      <c r="AQ78" s="97">
        <f t="shared" si="51"/>
        <v>3</v>
      </c>
      <c r="AR78" s="29" t="str">
        <f>IF($AQ79&gt;$AQ78, IFERROR(MATCH($AQ78, $AQ79:$AQ$140, 0)-1, ROW($AR$140)-ROW()), "")</f>
        <v/>
      </c>
      <c r="AS78" s="97">
        <f t="shared" ca="1" si="52"/>
        <v>0</v>
      </c>
      <c r="AT78" s="29">
        <f t="shared" ca="1" si="53"/>
        <v>0</v>
      </c>
      <c r="AU78" s="29">
        <f t="shared" ca="1" si="54"/>
        <v>0</v>
      </c>
      <c r="AV78" s="29">
        <f t="shared" ca="1" si="55"/>
        <v>0</v>
      </c>
      <c r="AW78" s="29">
        <f t="shared" ca="1" si="56"/>
        <v>0</v>
      </c>
      <c r="AX78" s="91">
        <f t="shared" ca="1" si="57"/>
        <v>0</v>
      </c>
      <c r="AY78" s="29">
        <f t="shared" ca="1" si="58"/>
        <v>0</v>
      </c>
      <c r="AZ78" s="29">
        <f t="shared" ca="1" si="59"/>
        <v>0</v>
      </c>
      <c r="BA78" s="29">
        <f t="shared" ca="1" si="60"/>
        <v>0</v>
      </c>
      <c r="BB78" s="29">
        <f t="shared" ca="1" si="61"/>
        <v>0</v>
      </c>
      <c r="BC78" s="87" t="str">
        <f t="shared" ca="1" si="62"/>
        <v/>
      </c>
      <c r="BD78" s="32" t="str">
        <f t="shared" ca="1" si="63"/>
        <v/>
      </c>
      <c r="BE78" s="32" t="str">
        <f t="shared" ca="1" si="64"/>
        <v/>
      </c>
      <c r="BF78" s="32" t="str">
        <f t="shared" ca="1" si="65"/>
        <v/>
      </c>
      <c r="BG78" s="32" t="str">
        <f t="shared" ca="1" si="66"/>
        <v/>
      </c>
      <c r="BH78" s="89" t="str">
        <f t="shared" ca="1" si="67"/>
        <v/>
      </c>
      <c r="BI78" s="32" t="str">
        <f t="shared" ca="1" si="68"/>
        <v/>
      </c>
      <c r="BJ78" s="32" t="str">
        <f t="shared" ca="1" si="69"/>
        <v/>
      </c>
      <c r="BK78" s="32" t="str">
        <f t="shared" ca="1" si="70"/>
        <v/>
      </c>
      <c r="BL78" s="32" t="str">
        <f t="shared" ca="1" si="71"/>
        <v/>
      </c>
      <c r="BM78" s="91" t="str">
        <f t="shared" ca="1" si="72"/>
        <v/>
      </c>
      <c r="BN78" s="29" t="str">
        <f t="shared" ca="1" si="73"/>
        <v/>
      </c>
      <c r="BO78" s="29" t="str">
        <f t="shared" ca="1" si="74"/>
        <v/>
      </c>
      <c r="BP78" s="29" t="str">
        <f t="shared" ca="1" si="75"/>
        <v/>
      </c>
      <c r="BQ78" s="29" t="str">
        <f t="shared" ca="1" si="76"/>
        <v/>
      </c>
      <c r="BR78" s="177" t="str">
        <f t="shared" si="48"/>
        <v/>
      </c>
      <c r="BS78" s="93" t="str">
        <f t="shared" ca="1" si="77"/>
        <v/>
      </c>
      <c r="BT78" s="125" t="str">
        <f t="shared" ca="1" si="78"/>
        <v/>
      </c>
      <c r="BU78" s="126" t="str">
        <f t="shared" ca="1" si="79"/>
        <v/>
      </c>
      <c r="BV78" s="126" t="str">
        <f t="shared" ca="1" si="80"/>
        <v/>
      </c>
      <c r="BW78" s="126" t="str">
        <f t="shared" ca="1" si="81"/>
        <v/>
      </c>
      <c r="BX78" s="126" t="str">
        <f t="shared" ca="1" si="82"/>
        <v/>
      </c>
      <c r="BY78" s="127" t="str">
        <f t="shared" ca="1" si="83"/>
        <v/>
      </c>
      <c r="CA78" s="30" t="str">
        <f t="shared" ca="1" si="84"/>
        <v/>
      </c>
    </row>
    <row r="79" spans="1:79" s="29" customFormat="1" ht="14.1" customHeight="1" x14ac:dyDescent="0.3">
      <c r="A79" s="82" t="str">
        <f t="shared" ca="1" si="47"/>
        <v/>
      </c>
      <c r="B79" s="128"/>
      <c r="C79" s="128"/>
      <c r="D79" s="128"/>
      <c r="E79" s="128" t="s">
        <v>319</v>
      </c>
      <c r="F79" s="128"/>
      <c r="G79" s="128"/>
      <c r="H79" s="128"/>
      <c r="I79" s="128"/>
      <c r="J79" s="128"/>
      <c r="L79" s="129">
        <v>613</v>
      </c>
      <c r="M79" s="139">
        <f t="shared" si="49"/>
        <v>0</v>
      </c>
      <c r="N79" s="130">
        <f>SUM(N80,N81,N82,N85,N86,N87,N88,N89,N90)</f>
        <v>0</v>
      </c>
      <c r="O79" s="130">
        <f>SUM(O80,O81,O82,O85,O86,O87,O88,O89,O90)</f>
        <v>0</v>
      </c>
      <c r="P79" s="130">
        <f>SUM(P80,P81,P82,P85,P86,P87,P88,P89,P90)</f>
        <v>0</v>
      </c>
      <c r="Q79" s="130"/>
      <c r="R79" s="130"/>
      <c r="AB79" s="29">
        <v>79</v>
      </c>
      <c r="AC79" s="171"/>
      <c r="AD79" s="193"/>
      <c r="AE79" s="175"/>
      <c r="AF79" s="176"/>
      <c r="AG79" s="176"/>
      <c r="AH79" s="176"/>
      <c r="AI79" s="176"/>
      <c r="AJ79" s="97"/>
      <c r="AO79" s="97"/>
      <c r="AQ79" s="97">
        <f t="shared" si="51"/>
        <v>3</v>
      </c>
      <c r="AR79" s="29">
        <f>IF($AQ80&gt;$AQ79, IFERROR(MATCH($AQ79, $AQ80:$AQ$140, 0)-1, ROW($AR$140)-ROW()), "")</f>
        <v>11</v>
      </c>
      <c r="AS79" s="97">
        <f t="shared" ca="1" si="52"/>
        <v>0</v>
      </c>
      <c r="AT79" s="29">
        <f t="shared" ca="1" si="53"/>
        <v>0</v>
      </c>
      <c r="AU79" s="29">
        <f t="shared" ca="1" si="54"/>
        <v>0</v>
      </c>
      <c r="AV79" s="29">
        <f t="shared" ca="1" si="55"/>
        <v>0</v>
      </c>
      <c r="AW79" s="29">
        <f t="shared" ca="1" si="56"/>
        <v>0</v>
      </c>
      <c r="AX79" s="91">
        <f t="shared" ca="1" si="57"/>
        <v>0</v>
      </c>
      <c r="AY79" s="29">
        <f t="shared" ca="1" si="58"/>
        <v>0</v>
      </c>
      <c r="AZ79" s="29">
        <f t="shared" ca="1" si="59"/>
        <v>0</v>
      </c>
      <c r="BA79" s="29">
        <f t="shared" ca="1" si="60"/>
        <v>0</v>
      </c>
      <c r="BB79" s="29">
        <f t="shared" ca="1" si="61"/>
        <v>0</v>
      </c>
      <c r="BC79" s="87" t="str">
        <f t="shared" ca="1" si="62"/>
        <v/>
      </c>
      <c r="BD79" s="32" t="str">
        <f t="shared" ca="1" si="63"/>
        <v/>
      </c>
      <c r="BE79" s="32" t="str">
        <f t="shared" ca="1" si="64"/>
        <v/>
      </c>
      <c r="BF79" s="32" t="str">
        <f t="shared" ca="1" si="65"/>
        <v/>
      </c>
      <c r="BG79" s="32" t="str">
        <f t="shared" ca="1" si="66"/>
        <v/>
      </c>
      <c r="BH79" s="89" t="str">
        <f t="shared" ca="1" si="67"/>
        <v/>
      </c>
      <c r="BI79" s="32" t="str">
        <f t="shared" ca="1" si="68"/>
        <v/>
      </c>
      <c r="BJ79" s="32" t="str">
        <f t="shared" ca="1" si="69"/>
        <v/>
      </c>
      <c r="BK79" s="32" t="str">
        <f t="shared" ca="1" si="70"/>
        <v/>
      </c>
      <c r="BL79" s="32" t="str">
        <f t="shared" ca="1" si="71"/>
        <v/>
      </c>
      <c r="BM79" s="91" t="str">
        <f t="shared" ca="1" si="72"/>
        <v/>
      </c>
      <c r="BN79" s="29" t="str">
        <f t="shared" ca="1" si="73"/>
        <v/>
      </c>
      <c r="BO79" s="29" t="str">
        <f t="shared" ca="1" si="74"/>
        <v/>
      </c>
      <c r="BP79" s="29" t="str">
        <f t="shared" ca="1" si="75"/>
        <v/>
      </c>
      <c r="BQ79" s="29" t="str">
        <f t="shared" ca="1" si="76"/>
        <v/>
      </c>
      <c r="BR79" s="177" t="str">
        <f t="shared" si="48"/>
        <v/>
      </c>
      <c r="BS79" s="93" t="str">
        <f t="shared" ca="1" si="77"/>
        <v/>
      </c>
      <c r="BT79" s="125" t="str">
        <f t="shared" ca="1" si="78"/>
        <v/>
      </c>
      <c r="BU79" s="126" t="str">
        <f t="shared" ca="1" si="79"/>
        <v/>
      </c>
      <c r="BV79" s="126" t="str">
        <f t="shared" ca="1" si="80"/>
        <v/>
      </c>
      <c r="BW79" s="126" t="str">
        <f t="shared" ca="1" si="81"/>
        <v/>
      </c>
      <c r="BX79" s="126" t="str">
        <f t="shared" ca="1" si="82"/>
        <v/>
      </c>
      <c r="BY79" s="127" t="str">
        <f t="shared" ca="1" si="83"/>
        <v/>
      </c>
      <c r="CA79" s="30" t="str">
        <f t="shared" ca="1" si="84"/>
        <v/>
      </c>
    </row>
    <row r="80" spans="1:79" s="29" customFormat="1" ht="14.1" customHeight="1" x14ac:dyDescent="0.3">
      <c r="A80" s="82" t="str">
        <f t="shared" ca="1" si="47"/>
        <v/>
      </c>
      <c r="B80" s="128"/>
      <c r="C80" s="128"/>
      <c r="D80" s="128"/>
      <c r="E80" s="128" t="s">
        <v>38</v>
      </c>
      <c r="F80" s="128" t="s">
        <v>320</v>
      </c>
      <c r="G80" s="128"/>
      <c r="H80" s="128"/>
      <c r="I80" s="128"/>
      <c r="J80" s="128"/>
      <c r="L80" s="129">
        <v>6130</v>
      </c>
      <c r="M80" s="139">
        <f t="shared" si="49"/>
        <v>0</v>
      </c>
      <c r="N80" s="130"/>
      <c r="O80" s="130"/>
      <c r="P80" s="130"/>
      <c r="Q80" s="130"/>
      <c r="R80" s="130"/>
      <c r="AB80" s="29">
        <v>80</v>
      </c>
      <c r="AC80" s="171"/>
      <c r="AD80" s="193"/>
      <c r="AE80" s="175"/>
      <c r="AF80" s="176"/>
      <c r="AG80" s="176"/>
      <c r="AH80" s="176"/>
      <c r="AI80" s="176"/>
      <c r="AJ80" s="97"/>
      <c r="AO80" s="97"/>
      <c r="AQ80" s="97">
        <f t="shared" si="51"/>
        <v>4</v>
      </c>
      <c r="AR80" s="29" t="str">
        <f>IF($AQ81&gt;$AQ80, IFERROR(MATCH($AQ80, $AQ81:$AQ$140, 0)-1, ROW($AR$140)-ROW()), "")</f>
        <v/>
      </c>
      <c r="AS80" s="97">
        <f t="shared" ca="1" si="52"/>
        <v>0</v>
      </c>
      <c r="AT80" s="29">
        <f t="shared" ca="1" si="53"/>
        <v>0</v>
      </c>
      <c r="AU80" s="29">
        <f t="shared" ca="1" si="54"/>
        <v>0</v>
      </c>
      <c r="AV80" s="29">
        <f t="shared" ca="1" si="55"/>
        <v>0</v>
      </c>
      <c r="AW80" s="29">
        <f t="shared" ca="1" si="56"/>
        <v>0</v>
      </c>
      <c r="AX80" s="91">
        <f t="shared" ca="1" si="57"/>
        <v>0</v>
      </c>
      <c r="AY80" s="29">
        <f t="shared" ca="1" si="58"/>
        <v>0</v>
      </c>
      <c r="AZ80" s="29">
        <f t="shared" ca="1" si="59"/>
        <v>0</v>
      </c>
      <c r="BA80" s="29">
        <f t="shared" ca="1" si="60"/>
        <v>0</v>
      </c>
      <c r="BB80" s="29">
        <f t="shared" ca="1" si="61"/>
        <v>0</v>
      </c>
      <c r="BC80" s="87" t="str">
        <f t="shared" ca="1" si="62"/>
        <v/>
      </c>
      <c r="BD80" s="32" t="str">
        <f t="shared" ca="1" si="63"/>
        <v/>
      </c>
      <c r="BE80" s="32" t="str">
        <f t="shared" ca="1" si="64"/>
        <v/>
      </c>
      <c r="BF80" s="32" t="str">
        <f t="shared" ca="1" si="65"/>
        <v/>
      </c>
      <c r="BG80" s="32" t="str">
        <f t="shared" ca="1" si="66"/>
        <v/>
      </c>
      <c r="BH80" s="89" t="str">
        <f t="shared" ca="1" si="67"/>
        <v/>
      </c>
      <c r="BI80" s="32" t="str">
        <f t="shared" ca="1" si="68"/>
        <v/>
      </c>
      <c r="BJ80" s="32" t="str">
        <f t="shared" ca="1" si="69"/>
        <v/>
      </c>
      <c r="BK80" s="32" t="str">
        <f t="shared" ca="1" si="70"/>
        <v/>
      </c>
      <c r="BL80" s="32" t="str">
        <f t="shared" ca="1" si="71"/>
        <v/>
      </c>
      <c r="BM80" s="91" t="str">
        <f t="shared" ca="1" si="72"/>
        <v/>
      </c>
      <c r="BN80" s="29" t="str">
        <f t="shared" ca="1" si="73"/>
        <v/>
      </c>
      <c r="BO80" s="29" t="str">
        <f t="shared" ca="1" si="74"/>
        <v/>
      </c>
      <c r="BP80" s="29" t="str">
        <f t="shared" ca="1" si="75"/>
        <v/>
      </c>
      <c r="BQ80" s="29" t="str">
        <f t="shared" ca="1" si="76"/>
        <v/>
      </c>
      <c r="BR80" s="177" t="str">
        <f t="shared" si="48"/>
        <v/>
      </c>
      <c r="BS80" s="93" t="str">
        <f t="shared" ca="1" si="77"/>
        <v/>
      </c>
      <c r="BT80" s="125" t="str">
        <f t="shared" ca="1" si="78"/>
        <v/>
      </c>
      <c r="BU80" s="126" t="str">
        <f t="shared" ca="1" si="79"/>
        <v/>
      </c>
      <c r="BV80" s="126" t="str">
        <f t="shared" ca="1" si="80"/>
        <v/>
      </c>
      <c r="BW80" s="126" t="str">
        <f t="shared" ca="1" si="81"/>
        <v/>
      </c>
      <c r="BX80" s="126" t="str">
        <f t="shared" ca="1" si="82"/>
        <v/>
      </c>
      <c r="BY80" s="127" t="str">
        <f t="shared" ca="1" si="83"/>
        <v/>
      </c>
      <c r="CA80" s="30" t="str">
        <f t="shared" ca="1" si="84"/>
        <v/>
      </c>
    </row>
    <row r="81" spans="1:79" s="29" customFormat="1" ht="14.1" customHeight="1" x14ac:dyDescent="0.3">
      <c r="A81" s="82" t="str">
        <f t="shared" ca="1" si="47"/>
        <v/>
      </c>
      <c r="B81" s="128"/>
      <c r="C81" s="128"/>
      <c r="D81" s="128"/>
      <c r="E81" s="128" t="s">
        <v>38</v>
      </c>
      <c r="F81" s="128" t="s">
        <v>335</v>
      </c>
      <c r="G81" s="128"/>
      <c r="H81" s="128"/>
      <c r="I81" s="128"/>
      <c r="J81" s="128"/>
      <c r="L81" s="129">
        <v>6131</v>
      </c>
      <c r="M81" s="139">
        <f t="shared" si="49"/>
        <v>0</v>
      </c>
      <c r="N81" s="130"/>
      <c r="O81" s="130"/>
      <c r="P81" s="130"/>
      <c r="Q81" s="130"/>
      <c r="R81" s="130"/>
      <c r="AB81" s="29">
        <v>81</v>
      </c>
      <c r="AC81" s="171"/>
      <c r="AD81" s="193"/>
      <c r="AE81" s="175"/>
      <c r="AF81" s="176"/>
      <c r="AG81" s="176"/>
      <c r="AH81" s="176"/>
      <c r="AI81" s="176"/>
      <c r="AJ81" s="97"/>
      <c r="AO81" s="97"/>
      <c r="AQ81" s="97">
        <f t="shared" si="51"/>
        <v>4</v>
      </c>
      <c r="AR81" s="29" t="str">
        <f>IF($AQ82&gt;$AQ81, IFERROR(MATCH($AQ81, $AQ82:$AQ$140, 0)-1, ROW($AR$140)-ROW()), "")</f>
        <v/>
      </c>
      <c r="AS81" s="97">
        <f t="shared" ca="1" si="52"/>
        <v>0</v>
      </c>
      <c r="AT81" s="29">
        <f t="shared" ca="1" si="53"/>
        <v>0</v>
      </c>
      <c r="AU81" s="29">
        <f t="shared" ca="1" si="54"/>
        <v>0</v>
      </c>
      <c r="AV81" s="29">
        <f t="shared" ca="1" si="55"/>
        <v>0</v>
      </c>
      <c r="AW81" s="29">
        <f t="shared" ca="1" si="56"/>
        <v>0</v>
      </c>
      <c r="AX81" s="91">
        <f t="shared" ca="1" si="57"/>
        <v>0</v>
      </c>
      <c r="AY81" s="29">
        <f t="shared" ca="1" si="58"/>
        <v>0</v>
      </c>
      <c r="AZ81" s="29">
        <f t="shared" ca="1" si="59"/>
        <v>0</v>
      </c>
      <c r="BA81" s="29">
        <f t="shared" ca="1" si="60"/>
        <v>0</v>
      </c>
      <c r="BB81" s="29">
        <f t="shared" ca="1" si="61"/>
        <v>0</v>
      </c>
      <c r="BC81" s="87" t="str">
        <f t="shared" ca="1" si="62"/>
        <v/>
      </c>
      <c r="BD81" s="32" t="str">
        <f t="shared" ca="1" si="63"/>
        <v/>
      </c>
      <c r="BE81" s="32" t="str">
        <f t="shared" ca="1" si="64"/>
        <v/>
      </c>
      <c r="BF81" s="32" t="str">
        <f t="shared" ca="1" si="65"/>
        <v/>
      </c>
      <c r="BG81" s="32" t="str">
        <f t="shared" ca="1" si="66"/>
        <v/>
      </c>
      <c r="BH81" s="89" t="str">
        <f t="shared" ca="1" si="67"/>
        <v/>
      </c>
      <c r="BI81" s="32" t="str">
        <f t="shared" ca="1" si="68"/>
        <v/>
      </c>
      <c r="BJ81" s="32" t="str">
        <f t="shared" ca="1" si="69"/>
        <v/>
      </c>
      <c r="BK81" s="32" t="str">
        <f t="shared" ca="1" si="70"/>
        <v/>
      </c>
      <c r="BL81" s="32" t="str">
        <f t="shared" ca="1" si="71"/>
        <v/>
      </c>
      <c r="BM81" s="91" t="str">
        <f t="shared" ca="1" si="72"/>
        <v/>
      </c>
      <c r="BN81" s="29" t="str">
        <f t="shared" ca="1" si="73"/>
        <v/>
      </c>
      <c r="BO81" s="29" t="str">
        <f t="shared" ca="1" si="74"/>
        <v/>
      </c>
      <c r="BP81" s="29" t="str">
        <f t="shared" ca="1" si="75"/>
        <v/>
      </c>
      <c r="BQ81" s="29" t="str">
        <f t="shared" ca="1" si="76"/>
        <v/>
      </c>
      <c r="BR81" s="177" t="str">
        <f t="shared" si="48"/>
        <v/>
      </c>
      <c r="BS81" s="93" t="str">
        <f t="shared" ca="1" si="77"/>
        <v/>
      </c>
      <c r="BT81" s="125" t="str">
        <f t="shared" ca="1" si="78"/>
        <v/>
      </c>
      <c r="BU81" s="126" t="str">
        <f t="shared" ca="1" si="79"/>
        <v/>
      </c>
      <c r="BV81" s="126" t="str">
        <f t="shared" ca="1" si="80"/>
        <v/>
      </c>
      <c r="BW81" s="126" t="str">
        <f t="shared" ca="1" si="81"/>
        <v/>
      </c>
      <c r="BX81" s="126" t="str">
        <f t="shared" ca="1" si="82"/>
        <v/>
      </c>
      <c r="BY81" s="127" t="str">
        <f t="shared" ca="1" si="83"/>
        <v/>
      </c>
      <c r="CA81" s="30" t="str">
        <f t="shared" ca="1" si="84"/>
        <v/>
      </c>
    </row>
    <row r="82" spans="1:79" s="29" customFormat="1" ht="14.1" customHeight="1" x14ac:dyDescent="0.3">
      <c r="A82" s="82" t="str">
        <f t="shared" ca="1" si="47"/>
        <v/>
      </c>
      <c r="B82" s="128"/>
      <c r="C82" s="128"/>
      <c r="D82" s="128"/>
      <c r="E82" s="128" t="s">
        <v>38</v>
      </c>
      <c r="F82" s="128" t="s">
        <v>336</v>
      </c>
      <c r="G82" s="128"/>
      <c r="H82" s="128"/>
      <c r="I82" s="128"/>
      <c r="J82" s="128"/>
      <c r="L82" s="129">
        <v>6132</v>
      </c>
      <c r="M82" s="139">
        <f t="shared" si="49"/>
        <v>0</v>
      </c>
      <c r="N82" s="130">
        <f>SUM(N83,N84)</f>
        <v>0</v>
      </c>
      <c r="O82" s="130">
        <f t="shared" ref="O82:P82" si="86">SUM(O83,O84)</f>
        <v>0</v>
      </c>
      <c r="P82" s="130">
        <f t="shared" si="86"/>
        <v>0</v>
      </c>
      <c r="Q82" s="130"/>
      <c r="R82" s="130"/>
      <c r="AB82" s="29">
        <v>82</v>
      </c>
      <c r="AC82" s="171"/>
      <c r="AD82" s="193"/>
      <c r="AE82" s="175"/>
      <c r="AF82" s="176"/>
      <c r="AG82" s="176"/>
      <c r="AH82" s="176"/>
      <c r="AI82" s="176"/>
      <c r="AJ82" s="97"/>
      <c r="AO82" s="97"/>
      <c r="AQ82" s="97">
        <f t="shared" si="51"/>
        <v>4</v>
      </c>
      <c r="AR82" s="29">
        <f>IF($AQ83&gt;$AQ82, IFERROR(MATCH($AQ82, $AQ83:$AQ$140, 0)-1, ROW($AR$140)-ROW()), "")</f>
        <v>2</v>
      </c>
      <c r="AS82" s="97">
        <f t="shared" ca="1" si="52"/>
        <v>0</v>
      </c>
      <c r="AT82" s="29">
        <f t="shared" ca="1" si="53"/>
        <v>0</v>
      </c>
      <c r="AU82" s="29">
        <f t="shared" ca="1" si="54"/>
        <v>0</v>
      </c>
      <c r="AV82" s="29">
        <f t="shared" ca="1" si="55"/>
        <v>0</v>
      </c>
      <c r="AW82" s="29">
        <f t="shared" ca="1" si="56"/>
        <v>0</v>
      </c>
      <c r="AX82" s="91">
        <f t="shared" ca="1" si="57"/>
        <v>0</v>
      </c>
      <c r="AY82" s="29">
        <f t="shared" ca="1" si="58"/>
        <v>0</v>
      </c>
      <c r="AZ82" s="29">
        <f t="shared" ca="1" si="59"/>
        <v>0</v>
      </c>
      <c r="BA82" s="29">
        <f t="shared" ca="1" si="60"/>
        <v>0</v>
      </c>
      <c r="BB82" s="29">
        <f t="shared" ca="1" si="61"/>
        <v>0</v>
      </c>
      <c r="BC82" s="87" t="str">
        <f t="shared" ca="1" si="62"/>
        <v/>
      </c>
      <c r="BD82" s="32" t="str">
        <f t="shared" ca="1" si="63"/>
        <v/>
      </c>
      <c r="BE82" s="32" t="str">
        <f t="shared" ca="1" si="64"/>
        <v/>
      </c>
      <c r="BF82" s="32" t="str">
        <f t="shared" ca="1" si="65"/>
        <v/>
      </c>
      <c r="BG82" s="32" t="str">
        <f t="shared" ca="1" si="66"/>
        <v/>
      </c>
      <c r="BH82" s="89" t="str">
        <f t="shared" ca="1" si="67"/>
        <v/>
      </c>
      <c r="BI82" s="32" t="str">
        <f t="shared" ca="1" si="68"/>
        <v/>
      </c>
      <c r="BJ82" s="32" t="str">
        <f t="shared" ca="1" si="69"/>
        <v/>
      </c>
      <c r="BK82" s="32" t="str">
        <f t="shared" ca="1" si="70"/>
        <v/>
      </c>
      <c r="BL82" s="32" t="str">
        <f t="shared" ca="1" si="71"/>
        <v/>
      </c>
      <c r="BM82" s="91" t="str">
        <f t="shared" ca="1" si="72"/>
        <v/>
      </c>
      <c r="BN82" s="29" t="str">
        <f t="shared" ca="1" si="73"/>
        <v/>
      </c>
      <c r="BO82" s="29" t="str">
        <f t="shared" ca="1" si="74"/>
        <v/>
      </c>
      <c r="BP82" s="29" t="str">
        <f t="shared" ca="1" si="75"/>
        <v/>
      </c>
      <c r="BQ82" s="29" t="str">
        <f t="shared" ca="1" si="76"/>
        <v/>
      </c>
      <c r="BR82" s="177" t="str">
        <f t="shared" si="48"/>
        <v/>
      </c>
      <c r="BS82" s="93" t="str">
        <f t="shared" ca="1" si="77"/>
        <v/>
      </c>
      <c r="BT82" s="125" t="str">
        <f t="shared" ca="1" si="78"/>
        <v/>
      </c>
      <c r="BU82" s="126" t="str">
        <f t="shared" ca="1" si="79"/>
        <v/>
      </c>
      <c r="BV82" s="126" t="str">
        <f t="shared" ca="1" si="80"/>
        <v/>
      </c>
      <c r="BW82" s="126" t="str">
        <f t="shared" ca="1" si="81"/>
        <v/>
      </c>
      <c r="BX82" s="126" t="str">
        <f t="shared" ca="1" si="82"/>
        <v/>
      </c>
      <c r="BY82" s="127" t="str">
        <f t="shared" ca="1" si="83"/>
        <v/>
      </c>
      <c r="CA82" s="30" t="str">
        <f t="shared" ca="1" si="84"/>
        <v/>
      </c>
    </row>
    <row r="83" spans="1:79" s="29" customFormat="1" ht="14.1" customHeight="1" x14ac:dyDescent="0.3">
      <c r="A83" s="82" t="str">
        <f t="shared" ca="1" si="47"/>
        <v/>
      </c>
      <c r="B83" s="128"/>
      <c r="C83" s="128"/>
      <c r="D83" s="128"/>
      <c r="E83" s="128" t="s">
        <v>38</v>
      </c>
      <c r="F83" s="128" t="s">
        <v>38</v>
      </c>
      <c r="G83" s="128" t="s">
        <v>337</v>
      </c>
      <c r="H83" s="128"/>
      <c r="I83" s="128"/>
      <c r="J83" s="128"/>
      <c r="L83" s="129">
        <v>61320</v>
      </c>
      <c r="M83" s="139">
        <f t="shared" si="49"/>
        <v>0</v>
      </c>
      <c r="N83" s="130"/>
      <c r="O83" s="130"/>
      <c r="P83" s="130"/>
      <c r="Q83" s="130"/>
      <c r="R83" s="130"/>
      <c r="AB83" s="29">
        <v>83</v>
      </c>
      <c r="AC83" s="171"/>
      <c r="AD83" s="193"/>
      <c r="AE83" s="175"/>
      <c r="AF83" s="176"/>
      <c r="AG83" s="176"/>
      <c r="AH83" s="176"/>
      <c r="AI83" s="176"/>
      <c r="AJ83" s="97"/>
      <c r="AO83" s="97"/>
      <c r="AQ83" s="97">
        <f t="shared" si="51"/>
        <v>5</v>
      </c>
      <c r="AR83" s="29" t="str">
        <f>IF($AQ84&gt;$AQ83, IFERROR(MATCH($AQ83, $AQ84:$AQ$140, 0)-1, ROW($AR$140)-ROW()), "")</f>
        <v/>
      </c>
      <c r="AS83" s="97">
        <f t="shared" ca="1" si="52"/>
        <v>0</v>
      </c>
      <c r="AT83" s="29">
        <f t="shared" ca="1" si="53"/>
        <v>0</v>
      </c>
      <c r="AU83" s="29">
        <f t="shared" ca="1" si="54"/>
        <v>0</v>
      </c>
      <c r="AV83" s="29">
        <f t="shared" ca="1" si="55"/>
        <v>0</v>
      </c>
      <c r="AW83" s="29">
        <f t="shared" ca="1" si="56"/>
        <v>0</v>
      </c>
      <c r="AX83" s="91">
        <f t="shared" ca="1" si="57"/>
        <v>0</v>
      </c>
      <c r="AY83" s="29">
        <f t="shared" ca="1" si="58"/>
        <v>0</v>
      </c>
      <c r="AZ83" s="29">
        <f t="shared" ca="1" si="59"/>
        <v>0</v>
      </c>
      <c r="BA83" s="29">
        <f t="shared" ca="1" si="60"/>
        <v>0</v>
      </c>
      <c r="BB83" s="29">
        <f t="shared" ca="1" si="61"/>
        <v>0</v>
      </c>
      <c r="BC83" s="87" t="str">
        <f t="shared" ca="1" si="62"/>
        <v/>
      </c>
      <c r="BD83" s="32" t="str">
        <f t="shared" ca="1" si="63"/>
        <v/>
      </c>
      <c r="BE83" s="32" t="str">
        <f t="shared" ca="1" si="64"/>
        <v/>
      </c>
      <c r="BF83" s="32" t="str">
        <f t="shared" ca="1" si="65"/>
        <v/>
      </c>
      <c r="BG83" s="32" t="str">
        <f t="shared" ca="1" si="66"/>
        <v/>
      </c>
      <c r="BH83" s="89" t="str">
        <f t="shared" ca="1" si="67"/>
        <v/>
      </c>
      <c r="BI83" s="32" t="str">
        <f t="shared" ca="1" si="68"/>
        <v/>
      </c>
      <c r="BJ83" s="32" t="str">
        <f t="shared" ca="1" si="69"/>
        <v/>
      </c>
      <c r="BK83" s="32" t="str">
        <f t="shared" ca="1" si="70"/>
        <v/>
      </c>
      <c r="BL83" s="32" t="str">
        <f t="shared" ca="1" si="71"/>
        <v/>
      </c>
      <c r="BM83" s="91" t="str">
        <f t="shared" ca="1" si="72"/>
        <v/>
      </c>
      <c r="BN83" s="29" t="str">
        <f t="shared" ca="1" si="73"/>
        <v/>
      </c>
      <c r="BO83" s="29" t="str">
        <f t="shared" ca="1" si="74"/>
        <v/>
      </c>
      <c r="BP83" s="29" t="str">
        <f t="shared" ca="1" si="75"/>
        <v/>
      </c>
      <c r="BQ83" s="29" t="str">
        <f t="shared" ca="1" si="76"/>
        <v/>
      </c>
      <c r="BR83" s="177" t="str">
        <f t="shared" si="48"/>
        <v/>
      </c>
      <c r="BS83" s="93" t="str">
        <f t="shared" ca="1" si="77"/>
        <v/>
      </c>
      <c r="BT83" s="125" t="str">
        <f t="shared" ca="1" si="78"/>
        <v/>
      </c>
      <c r="BU83" s="126" t="str">
        <f t="shared" ca="1" si="79"/>
        <v/>
      </c>
      <c r="BV83" s="126" t="str">
        <f t="shared" ca="1" si="80"/>
        <v/>
      </c>
      <c r="BW83" s="126" t="str">
        <f t="shared" ca="1" si="81"/>
        <v/>
      </c>
      <c r="BX83" s="126" t="str">
        <f t="shared" ca="1" si="82"/>
        <v/>
      </c>
      <c r="BY83" s="127" t="str">
        <f t="shared" ca="1" si="83"/>
        <v/>
      </c>
      <c r="CA83" s="30" t="str">
        <f t="shared" ca="1" si="84"/>
        <v/>
      </c>
    </row>
    <row r="84" spans="1:79" s="29" customFormat="1" ht="14.1" customHeight="1" x14ac:dyDescent="0.3">
      <c r="A84" s="82" t="str">
        <f t="shared" ca="1" si="47"/>
        <v/>
      </c>
      <c r="B84" s="128"/>
      <c r="C84" s="128"/>
      <c r="D84" s="128"/>
      <c r="E84" s="128" t="s">
        <v>38</v>
      </c>
      <c r="F84" s="128" t="s">
        <v>38</v>
      </c>
      <c r="G84" s="128" t="s">
        <v>338</v>
      </c>
      <c r="H84" s="128"/>
      <c r="I84" s="128"/>
      <c r="J84" s="128"/>
      <c r="L84" s="129">
        <v>61321</v>
      </c>
      <c r="M84" s="139">
        <f t="shared" si="49"/>
        <v>0</v>
      </c>
      <c r="N84" s="130"/>
      <c r="O84" s="130"/>
      <c r="P84" s="130"/>
      <c r="Q84" s="130"/>
      <c r="R84" s="130"/>
      <c r="AB84" s="29">
        <v>84</v>
      </c>
      <c r="AC84" s="171"/>
      <c r="AD84" s="193"/>
      <c r="AE84" s="175"/>
      <c r="AF84" s="176"/>
      <c r="AG84" s="176"/>
      <c r="AH84" s="176"/>
      <c r="AI84" s="176"/>
      <c r="AJ84" s="97"/>
      <c r="AO84" s="97"/>
      <c r="AQ84" s="97">
        <f t="shared" si="51"/>
        <v>5</v>
      </c>
      <c r="AR84" s="29" t="str">
        <f>IF($AQ85&gt;$AQ84, IFERROR(MATCH($AQ84, $AQ85:$AQ$140, 0)-1, ROW($AR$140)-ROW()), "")</f>
        <v/>
      </c>
      <c r="AS84" s="97">
        <f t="shared" ca="1" si="52"/>
        <v>0</v>
      </c>
      <c r="AT84" s="29">
        <f t="shared" ca="1" si="53"/>
        <v>0</v>
      </c>
      <c r="AU84" s="29">
        <f t="shared" ca="1" si="54"/>
        <v>0</v>
      </c>
      <c r="AV84" s="29">
        <f t="shared" ca="1" si="55"/>
        <v>0</v>
      </c>
      <c r="AW84" s="29">
        <f t="shared" ca="1" si="56"/>
        <v>0</v>
      </c>
      <c r="AX84" s="91">
        <f t="shared" ca="1" si="57"/>
        <v>0</v>
      </c>
      <c r="AY84" s="29">
        <f t="shared" ca="1" si="58"/>
        <v>0</v>
      </c>
      <c r="AZ84" s="29">
        <f t="shared" ca="1" si="59"/>
        <v>0</v>
      </c>
      <c r="BA84" s="29">
        <f t="shared" ca="1" si="60"/>
        <v>0</v>
      </c>
      <c r="BB84" s="29">
        <f t="shared" ca="1" si="61"/>
        <v>0</v>
      </c>
      <c r="BC84" s="87" t="str">
        <f t="shared" ca="1" si="62"/>
        <v/>
      </c>
      <c r="BD84" s="32" t="str">
        <f t="shared" ca="1" si="63"/>
        <v/>
      </c>
      <c r="BE84" s="32" t="str">
        <f t="shared" ca="1" si="64"/>
        <v/>
      </c>
      <c r="BF84" s="32" t="str">
        <f t="shared" ca="1" si="65"/>
        <v/>
      </c>
      <c r="BG84" s="32" t="str">
        <f t="shared" ca="1" si="66"/>
        <v/>
      </c>
      <c r="BH84" s="89" t="str">
        <f t="shared" ca="1" si="67"/>
        <v/>
      </c>
      <c r="BI84" s="32" t="str">
        <f t="shared" ca="1" si="68"/>
        <v/>
      </c>
      <c r="BJ84" s="32" t="str">
        <f t="shared" ca="1" si="69"/>
        <v/>
      </c>
      <c r="BK84" s="32" t="str">
        <f t="shared" ca="1" si="70"/>
        <v/>
      </c>
      <c r="BL84" s="32" t="str">
        <f t="shared" ca="1" si="71"/>
        <v/>
      </c>
      <c r="BM84" s="91" t="str">
        <f t="shared" ca="1" si="72"/>
        <v/>
      </c>
      <c r="BN84" s="29" t="str">
        <f t="shared" ca="1" si="73"/>
        <v/>
      </c>
      <c r="BO84" s="29" t="str">
        <f t="shared" ca="1" si="74"/>
        <v/>
      </c>
      <c r="BP84" s="29" t="str">
        <f t="shared" ca="1" si="75"/>
        <v/>
      </c>
      <c r="BQ84" s="29" t="str">
        <f t="shared" ca="1" si="76"/>
        <v/>
      </c>
      <c r="BR84" s="177" t="str">
        <f t="shared" si="48"/>
        <v/>
      </c>
      <c r="BS84" s="93" t="str">
        <f t="shared" ca="1" si="77"/>
        <v/>
      </c>
      <c r="BT84" s="125" t="str">
        <f t="shared" ca="1" si="78"/>
        <v/>
      </c>
      <c r="BU84" s="126" t="str">
        <f t="shared" ca="1" si="79"/>
        <v/>
      </c>
      <c r="BV84" s="126" t="str">
        <f t="shared" ca="1" si="80"/>
        <v/>
      </c>
      <c r="BW84" s="126" t="str">
        <f t="shared" ca="1" si="81"/>
        <v/>
      </c>
      <c r="BX84" s="126" t="str">
        <f t="shared" ca="1" si="82"/>
        <v/>
      </c>
      <c r="BY84" s="127" t="str">
        <f t="shared" ca="1" si="83"/>
        <v/>
      </c>
      <c r="CA84" s="30" t="str">
        <f t="shared" ca="1" si="84"/>
        <v/>
      </c>
    </row>
    <row r="85" spans="1:79" s="29" customFormat="1" ht="14.1" customHeight="1" x14ac:dyDescent="0.3">
      <c r="A85" s="82" t="str">
        <f t="shared" ca="1" si="47"/>
        <v/>
      </c>
      <c r="B85" s="128"/>
      <c r="C85" s="128"/>
      <c r="D85" s="128"/>
      <c r="E85" s="128" t="s">
        <v>38</v>
      </c>
      <c r="F85" s="128" t="s">
        <v>321</v>
      </c>
      <c r="G85" s="128"/>
      <c r="H85" s="128"/>
      <c r="I85" s="128"/>
      <c r="J85" s="128"/>
      <c r="L85" s="129">
        <v>6133</v>
      </c>
      <c r="M85" s="139">
        <f t="shared" si="49"/>
        <v>0</v>
      </c>
      <c r="N85" s="130"/>
      <c r="O85" s="130"/>
      <c r="P85" s="130"/>
      <c r="Q85" s="130"/>
      <c r="R85" s="130"/>
      <c r="AB85" s="29">
        <v>85</v>
      </c>
      <c r="AC85" s="171"/>
      <c r="AD85" s="193"/>
      <c r="AE85" s="175"/>
      <c r="AF85" s="176"/>
      <c r="AG85" s="176"/>
      <c r="AH85" s="176"/>
      <c r="AI85" s="176"/>
      <c r="AJ85" s="97"/>
      <c r="AO85" s="97"/>
      <c r="AQ85" s="97">
        <f t="shared" si="51"/>
        <v>4</v>
      </c>
      <c r="AR85" s="29" t="str">
        <f>IF($AQ86&gt;$AQ85, IFERROR(MATCH($AQ85, $AQ86:$AQ$140, 0)-1, ROW($AR$140)-ROW()), "")</f>
        <v/>
      </c>
      <c r="AS85" s="97">
        <f t="shared" ca="1" si="52"/>
        <v>0</v>
      </c>
      <c r="AT85" s="29">
        <f t="shared" ca="1" si="53"/>
        <v>0</v>
      </c>
      <c r="AU85" s="29">
        <f t="shared" ca="1" si="54"/>
        <v>0</v>
      </c>
      <c r="AV85" s="29">
        <f t="shared" ca="1" si="55"/>
        <v>0</v>
      </c>
      <c r="AW85" s="29">
        <f t="shared" ca="1" si="56"/>
        <v>0</v>
      </c>
      <c r="AX85" s="91">
        <f t="shared" ca="1" si="57"/>
        <v>0</v>
      </c>
      <c r="AY85" s="29">
        <f t="shared" ca="1" si="58"/>
        <v>0</v>
      </c>
      <c r="AZ85" s="29">
        <f t="shared" ca="1" si="59"/>
        <v>0</v>
      </c>
      <c r="BA85" s="29">
        <f t="shared" ca="1" si="60"/>
        <v>0</v>
      </c>
      <c r="BB85" s="29">
        <f t="shared" ca="1" si="61"/>
        <v>0</v>
      </c>
      <c r="BC85" s="87" t="str">
        <f t="shared" ca="1" si="62"/>
        <v/>
      </c>
      <c r="BD85" s="32" t="str">
        <f t="shared" ca="1" si="63"/>
        <v/>
      </c>
      <c r="BE85" s="32" t="str">
        <f t="shared" ca="1" si="64"/>
        <v/>
      </c>
      <c r="BF85" s="32" t="str">
        <f t="shared" ca="1" si="65"/>
        <v/>
      </c>
      <c r="BG85" s="32" t="str">
        <f t="shared" ca="1" si="66"/>
        <v/>
      </c>
      <c r="BH85" s="89" t="str">
        <f t="shared" ca="1" si="67"/>
        <v/>
      </c>
      <c r="BI85" s="32" t="str">
        <f t="shared" ca="1" si="68"/>
        <v/>
      </c>
      <c r="BJ85" s="32" t="str">
        <f t="shared" ca="1" si="69"/>
        <v/>
      </c>
      <c r="BK85" s="32" t="str">
        <f t="shared" ca="1" si="70"/>
        <v/>
      </c>
      <c r="BL85" s="32" t="str">
        <f t="shared" ca="1" si="71"/>
        <v/>
      </c>
      <c r="BM85" s="91" t="str">
        <f t="shared" ca="1" si="72"/>
        <v/>
      </c>
      <c r="BN85" s="29" t="str">
        <f t="shared" ca="1" si="73"/>
        <v/>
      </c>
      <c r="BO85" s="29" t="str">
        <f t="shared" ca="1" si="74"/>
        <v/>
      </c>
      <c r="BP85" s="29" t="str">
        <f t="shared" ca="1" si="75"/>
        <v/>
      </c>
      <c r="BQ85" s="29" t="str">
        <f t="shared" ca="1" si="76"/>
        <v/>
      </c>
      <c r="BR85" s="177" t="str">
        <f t="shared" si="48"/>
        <v/>
      </c>
      <c r="BS85" s="93" t="str">
        <f t="shared" ca="1" si="77"/>
        <v/>
      </c>
      <c r="BT85" s="125" t="str">
        <f t="shared" ca="1" si="78"/>
        <v/>
      </c>
      <c r="BU85" s="126" t="str">
        <f t="shared" ca="1" si="79"/>
        <v/>
      </c>
      <c r="BV85" s="126" t="str">
        <f t="shared" ca="1" si="80"/>
        <v/>
      </c>
      <c r="BW85" s="126" t="str">
        <f t="shared" ca="1" si="81"/>
        <v/>
      </c>
      <c r="BX85" s="126" t="str">
        <f t="shared" ca="1" si="82"/>
        <v/>
      </c>
      <c r="BY85" s="127" t="str">
        <f t="shared" ca="1" si="83"/>
        <v/>
      </c>
      <c r="CA85" s="30" t="str">
        <f t="shared" ca="1" si="84"/>
        <v/>
      </c>
    </row>
    <row r="86" spans="1:79" s="29" customFormat="1" ht="14.1" customHeight="1" x14ac:dyDescent="0.3">
      <c r="A86" s="82" t="str">
        <f t="shared" ca="1" si="47"/>
        <v/>
      </c>
      <c r="B86" s="128"/>
      <c r="C86" s="128"/>
      <c r="D86" s="128"/>
      <c r="E86" s="128"/>
      <c r="F86" s="128" t="s">
        <v>342</v>
      </c>
      <c r="G86" s="128"/>
      <c r="H86" s="128"/>
      <c r="I86" s="128"/>
      <c r="J86" s="128"/>
      <c r="L86" s="129">
        <v>6134</v>
      </c>
      <c r="M86" s="139">
        <f t="shared" si="49"/>
        <v>0</v>
      </c>
      <c r="N86" s="130"/>
      <c r="O86" s="130"/>
      <c r="P86" s="130"/>
      <c r="Q86" s="130"/>
      <c r="R86" s="130"/>
      <c r="AB86" s="29">
        <v>86</v>
      </c>
      <c r="AC86" s="171"/>
      <c r="AD86" s="193"/>
      <c r="AE86" s="175"/>
      <c r="AF86" s="176"/>
      <c r="AG86" s="176"/>
      <c r="AH86" s="176"/>
      <c r="AI86" s="176"/>
      <c r="AJ86" s="97"/>
      <c r="AO86" s="97"/>
      <c r="AQ86" s="97">
        <f t="shared" si="51"/>
        <v>4</v>
      </c>
      <c r="AR86" s="29" t="str">
        <f>IF($AQ87&gt;$AQ86, IFERROR(MATCH($AQ86, $AQ87:$AQ$140, 0)-1, ROW($AR$140)-ROW()), "")</f>
        <v/>
      </c>
      <c r="AS86" s="97">
        <f t="shared" ca="1" si="52"/>
        <v>0</v>
      </c>
      <c r="AT86" s="29">
        <f t="shared" ca="1" si="53"/>
        <v>0</v>
      </c>
      <c r="AU86" s="29">
        <f t="shared" ca="1" si="54"/>
        <v>0</v>
      </c>
      <c r="AV86" s="29">
        <f t="shared" ca="1" si="55"/>
        <v>0</v>
      </c>
      <c r="AW86" s="29">
        <f t="shared" ca="1" si="56"/>
        <v>0</v>
      </c>
      <c r="AX86" s="91">
        <f t="shared" ca="1" si="57"/>
        <v>0</v>
      </c>
      <c r="AY86" s="29">
        <f t="shared" ca="1" si="58"/>
        <v>0</v>
      </c>
      <c r="AZ86" s="29">
        <f t="shared" ca="1" si="59"/>
        <v>0</v>
      </c>
      <c r="BA86" s="29">
        <f t="shared" ca="1" si="60"/>
        <v>0</v>
      </c>
      <c r="BB86" s="29">
        <f t="shared" ca="1" si="61"/>
        <v>0</v>
      </c>
      <c r="BC86" s="87" t="str">
        <f t="shared" ca="1" si="62"/>
        <v/>
      </c>
      <c r="BD86" s="32" t="str">
        <f t="shared" ca="1" si="63"/>
        <v/>
      </c>
      <c r="BE86" s="32" t="str">
        <f t="shared" ca="1" si="64"/>
        <v/>
      </c>
      <c r="BF86" s="32" t="str">
        <f t="shared" ca="1" si="65"/>
        <v/>
      </c>
      <c r="BG86" s="32" t="str">
        <f t="shared" ca="1" si="66"/>
        <v/>
      </c>
      <c r="BH86" s="89" t="str">
        <f t="shared" ca="1" si="67"/>
        <v/>
      </c>
      <c r="BI86" s="32" t="str">
        <f t="shared" ca="1" si="68"/>
        <v/>
      </c>
      <c r="BJ86" s="32" t="str">
        <f t="shared" ca="1" si="69"/>
        <v/>
      </c>
      <c r="BK86" s="32" t="str">
        <f t="shared" ca="1" si="70"/>
        <v/>
      </c>
      <c r="BL86" s="32" t="str">
        <f t="shared" ca="1" si="71"/>
        <v/>
      </c>
      <c r="BM86" s="91" t="str">
        <f t="shared" ca="1" si="72"/>
        <v/>
      </c>
      <c r="BN86" s="29" t="str">
        <f t="shared" ca="1" si="73"/>
        <v/>
      </c>
      <c r="BO86" s="29" t="str">
        <f t="shared" ca="1" si="74"/>
        <v/>
      </c>
      <c r="BP86" s="29" t="str">
        <f t="shared" ca="1" si="75"/>
        <v/>
      </c>
      <c r="BQ86" s="29" t="str">
        <f t="shared" ca="1" si="76"/>
        <v/>
      </c>
      <c r="BR86" s="177" t="str">
        <f t="shared" si="48"/>
        <v/>
      </c>
      <c r="BS86" s="93" t="str">
        <f t="shared" ca="1" si="77"/>
        <v/>
      </c>
      <c r="BT86" s="125" t="str">
        <f t="shared" ca="1" si="78"/>
        <v/>
      </c>
      <c r="BU86" s="126" t="str">
        <f t="shared" ca="1" si="79"/>
        <v/>
      </c>
      <c r="BV86" s="126" t="str">
        <f t="shared" ca="1" si="80"/>
        <v/>
      </c>
      <c r="BW86" s="126" t="str">
        <f t="shared" ca="1" si="81"/>
        <v/>
      </c>
      <c r="BX86" s="126" t="str">
        <f t="shared" ca="1" si="82"/>
        <v/>
      </c>
      <c r="BY86" s="127" t="str">
        <f t="shared" ca="1" si="83"/>
        <v/>
      </c>
      <c r="CA86" s="30" t="str">
        <f t="shared" ca="1" si="84"/>
        <v/>
      </c>
    </row>
    <row r="87" spans="1:79" s="29" customFormat="1" ht="14.1" customHeight="1" x14ac:dyDescent="0.3">
      <c r="A87" s="82" t="str">
        <f t="shared" ca="1" si="47"/>
        <v/>
      </c>
      <c r="B87" s="128"/>
      <c r="C87" s="128"/>
      <c r="D87" s="128"/>
      <c r="E87" s="128"/>
      <c r="F87" s="128" t="s">
        <v>343</v>
      </c>
      <c r="G87" s="128"/>
      <c r="H87" s="128"/>
      <c r="I87" s="128"/>
      <c r="J87" s="128"/>
      <c r="L87" s="129">
        <v>6135</v>
      </c>
      <c r="M87" s="139">
        <f t="shared" si="49"/>
        <v>0</v>
      </c>
      <c r="N87" s="130"/>
      <c r="O87" s="130"/>
      <c r="P87" s="130"/>
      <c r="Q87" s="130"/>
      <c r="R87" s="130"/>
      <c r="AB87" s="29">
        <v>87</v>
      </c>
      <c r="AC87" s="171"/>
      <c r="AD87" s="193"/>
      <c r="AE87" s="175"/>
      <c r="AF87" s="176"/>
      <c r="AG87" s="176"/>
      <c r="AH87" s="176"/>
      <c r="AI87" s="176"/>
      <c r="AJ87" s="97"/>
      <c r="AO87" s="97"/>
      <c r="AQ87" s="97">
        <f t="shared" si="51"/>
        <v>4</v>
      </c>
      <c r="AR87" s="29" t="str">
        <f>IF($AQ88&gt;$AQ87, IFERROR(MATCH($AQ87, $AQ88:$AQ$140, 0)-1, ROW($AR$140)-ROW()), "")</f>
        <v/>
      </c>
      <c r="AS87" s="97">
        <f t="shared" ca="1" si="52"/>
        <v>0</v>
      </c>
      <c r="AT87" s="29">
        <f t="shared" ca="1" si="53"/>
        <v>0</v>
      </c>
      <c r="AU87" s="29">
        <f t="shared" ca="1" si="54"/>
        <v>0</v>
      </c>
      <c r="AV87" s="29">
        <f t="shared" ca="1" si="55"/>
        <v>0</v>
      </c>
      <c r="AW87" s="29">
        <f t="shared" ca="1" si="56"/>
        <v>0</v>
      </c>
      <c r="AX87" s="91">
        <f t="shared" ca="1" si="57"/>
        <v>0</v>
      </c>
      <c r="AY87" s="29">
        <f t="shared" ca="1" si="58"/>
        <v>0</v>
      </c>
      <c r="AZ87" s="29">
        <f t="shared" ca="1" si="59"/>
        <v>0</v>
      </c>
      <c r="BA87" s="29">
        <f t="shared" ca="1" si="60"/>
        <v>0</v>
      </c>
      <c r="BB87" s="29">
        <f t="shared" ca="1" si="61"/>
        <v>0</v>
      </c>
      <c r="BC87" s="87" t="str">
        <f t="shared" ca="1" si="62"/>
        <v/>
      </c>
      <c r="BD87" s="32" t="str">
        <f t="shared" ca="1" si="63"/>
        <v/>
      </c>
      <c r="BE87" s="32" t="str">
        <f t="shared" ca="1" si="64"/>
        <v/>
      </c>
      <c r="BF87" s="32" t="str">
        <f t="shared" ca="1" si="65"/>
        <v/>
      </c>
      <c r="BG87" s="32" t="str">
        <f t="shared" ca="1" si="66"/>
        <v/>
      </c>
      <c r="BH87" s="89" t="str">
        <f t="shared" ca="1" si="67"/>
        <v/>
      </c>
      <c r="BI87" s="32" t="str">
        <f t="shared" ca="1" si="68"/>
        <v/>
      </c>
      <c r="BJ87" s="32" t="str">
        <f t="shared" ca="1" si="69"/>
        <v/>
      </c>
      <c r="BK87" s="32" t="str">
        <f t="shared" ca="1" si="70"/>
        <v/>
      </c>
      <c r="BL87" s="32" t="str">
        <f t="shared" ca="1" si="71"/>
        <v/>
      </c>
      <c r="BM87" s="91" t="str">
        <f t="shared" ca="1" si="72"/>
        <v/>
      </c>
      <c r="BN87" s="29" t="str">
        <f t="shared" ca="1" si="73"/>
        <v/>
      </c>
      <c r="BO87" s="29" t="str">
        <f t="shared" ca="1" si="74"/>
        <v/>
      </c>
      <c r="BP87" s="29" t="str">
        <f t="shared" ca="1" si="75"/>
        <v/>
      </c>
      <c r="BQ87" s="29" t="str">
        <f t="shared" ca="1" si="76"/>
        <v/>
      </c>
      <c r="BR87" s="177" t="str">
        <f t="shared" si="48"/>
        <v/>
      </c>
      <c r="BS87" s="93" t="str">
        <f t="shared" ca="1" si="77"/>
        <v/>
      </c>
      <c r="BT87" s="125" t="str">
        <f t="shared" ca="1" si="78"/>
        <v/>
      </c>
      <c r="BU87" s="126" t="str">
        <f t="shared" ca="1" si="79"/>
        <v/>
      </c>
      <c r="BV87" s="126" t="str">
        <f t="shared" ca="1" si="80"/>
        <v/>
      </c>
      <c r="BW87" s="126" t="str">
        <f t="shared" ca="1" si="81"/>
        <v/>
      </c>
      <c r="BX87" s="126" t="str">
        <f t="shared" ca="1" si="82"/>
        <v/>
      </c>
      <c r="BY87" s="127" t="str">
        <f t="shared" ca="1" si="83"/>
        <v/>
      </c>
      <c r="CA87" s="30" t="str">
        <f t="shared" ca="1" si="84"/>
        <v/>
      </c>
    </row>
    <row r="88" spans="1:79" s="29" customFormat="1" ht="14.1" customHeight="1" x14ac:dyDescent="0.3">
      <c r="A88" s="82" t="str">
        <f t="shared" ca="1" si="47"/>
        <v/>
      </c>
      <c r="B88" s="128"/>
      <c r="C88" s="128"/>
      <c r="D88" s="128"/>
      <c r="E88" s="128"/>
      <c r="F88" s="128" t="s">
        <v>344</v>
      </c>
      <c r="G88" s="128"/>
      <c r="H88" s="128"/>
      <c r="I88" s="128"/>
      <c r="J88" s="128"/>
      <c r="L88" s="129">
        <v>6136</v>
      </c>
      <c r="M88" s="139">
        <f t="shared" si="49"/>
        <v>0</v>
      </c>
      <c r="N88" s="130"/>
      <c r="O88" s="130"/>
      <c r="P88" s="130"/>
      <c r="Q88" s="130"/>
      <c r="R88" s="130"/>
      <c r="AB88" s="29">
        <v>88</v>
      </c>
      <c r="AC88" s="171"/>
      <c r="AD88" s="193"/>
      <c r="AE88" s="175"/>
      <c r="AF88" s="176"/>
      <c r="AG88" s="176"/>
      <c r="AH88" s="176"/>
      <c r="AI88" s="176"/>
      <c r="AJ88" s="97"/>
      <c r="AO88" s="97"/>
      <c r="AQ88" s="97">
        <f t="shared" si="51"/>
        <v>4</v>
      </c>
      <c r="AR88" s="29" t="str">
        <f>IF($AQ89&gt;$AQ88, IFERROR(MATCH($AQ88, $AQ89:$AQ$140, 0)-1, ROW($AR$140)-ROW()), "")</f>
        <v/>
      </c>
      <c r="AS88" s="97">
        <f t="shared" ca="1" si="52"/>
        <v>0</v>
      </c>
      <c r="AT88" s="29">
        <f t="shared" ca="1" si="53"/>
        <v>0</v>
      </c>
      <c r="AU88" s="29">
        <f t="shared" ca="1" si="54"/>
        <v>0</v>
      </c>
      <c r="AV88" s="29">
        <f t="shared" ca="1" si="55"/>
        <v>0</v>
      </c>
      <c r="AW88" s="29">
        <f t="shared" ca="1" si="56"/>
        <v>0</v>
      </c>
      <c r="AX88" s="91">
        <f t="shared" ca="1" si="57"/>
        <v>0</v>
      </c>
      <c r="AY88" s="29">
        <f t="shared" ca="1" si="58"/>
        <v>0</v>
      </c>
      <c r="AZ88" s="29">
        <f t="shared" ca="1" si="59"/>
        <v>0</v>
      </c>
      <c r="BA88" s="29">
        <f t="shared" ca="1" si="60"/>
        <v>0</v>
      </c>
      <c r="BB88" s="29">
        <f t="shared" ca="1" si="61"/>
        <v>0</v>
      </c>
      <c r="BC88" s="87" t="str">
        <f t="shared" ca="1" si="62"/>
        <v/>
      </c>
      <c r="BD88" s="32" t="str">
        <f t="shared" ca="1" si="63"/>
        <v/>
      </c>
      <c r="BE88" s="32" t="str">
        <f t="shared" ca="1" si="64"/>
        <v/>
      </c>
      <c r="BF88" s="32" t="str">
        <f t="shared" ca="1" si="65"/>
        <v/>
      </c>
      <c r="BG88" s="32" t="str">
        <f t="shared" ca="1" si="66"/>
        <v/>
      </c>
      <c r="BH88" s="89" t="str">
        <f t="shared" ca="1" si="67"/>
        <v/>
      </c>
      <c r="BI88" s="32" t="str">
        <f t="shared" ca="1" si="68"/>
        <v/>
      </c>
      <c r="BJ88" s="32" t="str">
        <f t="shared" ca="1" si="69"/>
        <v/>
      </c>
      <c r="BK88" s="32" t="str">
        <f t="shared" ca="1" si="70"/>
        <v/>
      </c>
      <c r="BL88" s="32" t="str">
        <f t="shared" ca="1" si="71"/>
        <v/>
      </c>
      <c r="BM88" s="91" t="str">
        <f t="shared" ca="1" si="72"/>
        <v/>
      </c>
      <c r="BN88" s="29" t="str">
        <f t="shared" ca="1" si="73"/>
        <v/>
      </c>
      <c r="BO88" s="29" t="str">
        <f t="shared" ca="1" si="74"/>
        <v/>
      </c>
      <c r="BP88" s="29" t="str">
        <f t="shared" ca="1" si="75"/>
        <v/>
      </c>
      <c r="BQ88" s="29" t="str">
        <f t="shared" ca="1" si="76"/>
        <v/>
      </c>
      <c r="BR88" s="177" t="str">
        <f t="shared" si="48"/>
        <v/>
      </c>
      <c r="BS88" s="93" t="str">
        <f t="shared" ca="1" si="77"/>
        <v/>
      </c>
      <c r="BT88" s="125" t="str">
        <f t="shared" ca="1" si="78"/>
        <v/>
      </c>
      <c r="BU88" s="126" t="str">
        <f t="shared" ca="1" si="79"/>
        <v/>
      </c>
      <c r="BV88" s="126" t="str">
        <f t="shared" ca="1" si="80"/>
        <v/>
      </c>
      <c r="BW88" s="126" t="str">
        <f t="shared" ca="1" si="81"/>
        <v/>
      </c>
      <c r="BX88" s="126" t="str">
        <f t="shared" ca="1" si="82"/>
        <v/>
      </c>
      <c r="BY88" s="127" t="str">
        <f t="shared" ca="1" si="83"/>
        <v/>
      </c>
      <c r="CA88" s="30" t="str">
        <f t="shared" ca="1" si="84"/>
        <v/>
      </c>
    </row>
    <row r="89" spans="1:79" s="29" customFormat="1" ht="14.1" customHeight="1" x14ac:dyDescent="0.3">
      <c r="A89" s="82" t="str">
        <f t="shared" ca="1" si="47"/>
        <v/>
      </c>
      <c r="B89" s="128"/>
      <c r="C89" s="128"/>
      <c r="D89" s="128"/>
      <c r="E89" s="128" t="s">
        <v>38</v>
      </c>
      <c r="F89" s="128" t="s">
        <v>322</v>
      </c>
      <c r="G89" s="128"/>
      <c r="H89" s="128"/>
      <c r="I89" s="128"/>
      <c r="J89" s="128"/>
      <c r="L89" s="129">
        <v>6137</v>
      </c>
      <c r="M89" s="139">
        <f t="shared" si="49"/>
        <v>0</v>
      </c>
      <c r="N89" s="130"/>
      <c r="O89" s="130"/>
      <c r="P89" s="130"/>
      <c r="Q89" s="130"/>
      <c r="R89" s="130"/>
      <c r="AB89" s="29">
        <v>89</v>
      </c>
      <c r="AC89" s="171"/>
      <c r="AD89" s="193"/>
      <c r="AE89" s="175"/>
      <c r="AF89" s="176"/>
      <c r="AG89" s="176"/>
      <c r="AH89" s="176"/>
      <c r="AI89" s="176"/>
      <c r="AJ89" s="97"/>
      <c r="AO89" s="97"/>
      <c r="AQ89" s="97">
        <f t="shared" si="51"/>
        <v>4</v>
      </c>
      <c r="AR89" s="29" t="str">
        <f>IF($AQ90&gt;$AQ89, IFERROR(MATCH($AQ89, $AQ90:$AQ$140, 0)-1, ROW($AR$140)-ROW()), "")</f>
        <v/>
      </c>
      <c r="AS89" s="97">
        <f t="shared" ca="1" si="52"/>
        <v>0</v>
      </c>
      <c r="AT89" s="29">
        <f t="shared" ca="1" si="53"/>
        <v>0</v>
      </c>
      <c r="AU89" s="29">
        <f t="shared" ca="1" si="54"/>
        <v>0</v>
      </c>
      <c r="AV89" s="29">
        <f t="shared" ca="1" si="55"/>
        <v>0</v>
      </c>
      <c r="AW89" s="29">
        <f t="shared" ca="1" si="56"/>
        <v>0</v>
      </c>
      <c r="AX89" s="91">
        <f t="shared" ca="1" si="57"/>
        <v>0</v>
      </c>
      <c r="AY89" s="29">
        <f t="shared" ca="1" si="58"/>
        <v>0</v>
      </c>
      <c r="AZ89" s="29">
        <f t="shared" ca="1" si="59"/>
        <v>0</v>
      </c>
      <c r="BA89" s="29">
        <f t="shared" ca="1" si="60"/>
        <v>0</v>
      </c>
      <c r="BB89" s="29">
        <f t="shared" ca="1" si="61"/>
        <v>0</v>
      </c>
      <c r="BC89" s="87" t="str">
        <f t="shared" ca="1" si="62"/>
        <v/>
      </c>
      <c r="BD89" s="32" t="str">
        <f t="shared" ca="1" si="63"/>
        <v/>
      </c>
      <c r="BE89" s="32" t="str">
        <f t="shared" ca="1" si="64"/>
        <v/>
      </c>
      <c r="BF89" s="32" t="str">
        <f t="shared" ca="1" si="65"/>
        <v/>
      </c>
      <c r="BG89" s="32" t="str">
        <f t="shared" ca="1" si="66"/>
        <v/>
      </c>
      <c r="BH89" s="89" t="str">
        <f t="shared" ca="1" si="67"/>
        <v/>
      </c>
      <c r="BI89" s="32" t="str">
        <f t="shared" ca="1" si="68"/>
        <v/>
      </c>
      <c r="BJ89" s="32" t="str">
        <f t="shared" ca="1" si="69"/>
        <v/>
      </c>
      <c r="BK89" s="32" t="str">
        <f t="shared" ca="1" si="70"/>
        <v/>
      </c>
      <c r="BL89" s="32" t="str">
        <f t="shared" ca="1" si="71"/>
        <v/>
      </c>
      <c r="BM89" s="91" t="str">
        <f t="shared" ca="1" si="72"/>
        <v/>
      </c>
      <c r="BN89" s="29" t="str">
        <f t="shared" ca="1" si="73"/>
        <v/>
      </c>
      <c r="BO89" s="29" t="str">
        <f t="shared" ca="1" si="74"/>
        <v/>
      </c>
      <c r="BP89" s="29" t="str">
        <f t="shared" ca="1" si="75"/>
        <v/>
      </c>
      <c r="BQ89" s="29" t="str">
        <f t="shared" ca="1" si="76"/>
        <v/>
      </c>
      <c r="BR89" s="177" t="str">
        <f t="shared" si="48"/>
        <v/>
      </c>
      <c r="BS89" s="93" t="str">
        <f t="shared" ca="1" si="77"/>
        <v/>
      </c>
      <c r="BT89" s="125" t="str">
        <f t="shared" ca="1" si="78"/>
        <v/>
      </c>
      <c r="BU89" s="126" t="str">
        <f t="shared" ca="1" si="79"/>
        <v/>
      </c>
      <c r="BV89" s="126" t="str">
        <f t="shared" ca="1" si="80"/>
        <v/>
      </c>
      <c r="BW89" s="126" t="str">
        <f t="shared" ca="1" si="81"/>
        <v/>
      </c>
      <c r="BX89" s="126" t="str">
        <f t="shared" ca="1" si="82"/>
        <v/>
      </c>
      <c r="BY89" s="127" t="str">
        <f t="shared" ca="1" si="83"/>
        <v/>
      </c>
      <c r="CA89" s="30" t="str">
        <f t="shared" ca="1" si="84"/>
        <v/>
      </c>
    </row>
    <row r="90" spans="1:79" s="29" customFormat="1" ht="14.1" customHeight="1" x14ac:dyDescent="0.3">
      <c r="A90" s="82" t="str">
        <f t="shared" ca="1" si="47"/>
        <v/>
      </c>
      <c r="B90" s="128"/>
      <c r="C90" s="128"/>
      <c r="D90" s="128"/>
      <c r="E90" s="128" t="s">
        <v>38</v>
      </c>
      <c r="F90" s="128" t="s">
        <v>323</v>
      </c>
      <c r="G90" s="128"/>
      <c r="H90" s="128"/>
      <c r="I90" s="128"/>
      <c r="J90" s="128"/>
      <c r="L90" s="129">
        <v>6138</v>
      </c>
      <c r="M90" s="139">
        <f t="shared" si="49"/>
        <v>0</v>
      </c>
      <c r="N90" s="130"/>
      <c r="O90" s="130"/>
      <c r="P90" s="130"/>
      <c r="Q90" s="130"/>
      <c r="R90" s="130"/>
      <c r="AB90" s="29">
        <v>90</v>
      </c>
      <c r="AC90" s="171"/>
      <c r="AD90" s="193"/>
      <c r="AE90" s="175"/>
      <c r="AF90" s="176"/>
      <c r="AG90" s="176"/>
      <c r="AH90" s="176"/>
      <c r="AI90" s="176"/>
      <c r="AJ90" s="97"/>
      <c r="AO90" s="97"/>
      <c r="AQ90" s="97">
        <f t="shared" si="51"/>
        <v>4</v>
      </c>
      <c r="AR90" s="29" t="str">
        <f>IF($AQ91&gt;$AQ90, IFERROR(MATCH($AQ90, $AQ91:$AQ$140, 0)-1, ROW($AR$140)-ROW()), "")</f>
        <v/>
      </c>
      <c r="AS90" s="97">
        <f t="shared" ca="1" si="52"/>
        <v>0</v>
      </c>
      <c r="AT90" s="29">
        <f t="shared" ca="1" si="53"/>
        <v>0</v>
      </c>
      <c r="AU90" s="29">
        <f t="shared" ca="1" si="54"/>
        <v>0</v>
      </c>
      <c r="AV90" s="29">
        <f t="shared" ca="1" si="55"/>
        <v>0</v>
      </c>
      <c r="AW90" s="29">
        <f t="shared" ca="1" si="56"/>
        <v>0</v>
      </c>
      <c r="AX90" s="91">
        <f t="shared" ca="1" si="57"/>
        <v>0</v>
      </c>
      <c r="AY90" s="29">
        <f t="shared" ca="1" si="58"/>
        <v>0</v>
      </c>
      <c r="AZ90" s="29">
        <f t="shared" ca="1" si="59"/>
        <v>0</v>
      </c>
      <c r="BA90" s="29">
        <f t="shared" ca="1" si="60"/>
        <v>0</v>
      </c>
      <c r="BB90" s="29">
        <f t="shared" ca="1" si="61"/>
        <v>0</v>
      </c>
      <c r="BC90" s="87" t="str">
        <f t="shared" ca="1" si="62"/>
        <v/>
      </c>
      <c r="BD90" s="32" t="str">
        <f t="shared" ca="1" si="63"/>
        <v/>
      </c>
      <c r="BE90" s="32" t="str">
        <f t="shared" ca="1" si="64"/>
        <v/>
      </c>
      <c r="BF90" s="32" t="str">
        <f t="shared" ca="1" si="65"/>
        <v/>
      </c>
      <c r="BG90" s="32" t="str">
        <f t="shared" ca="1" si="66"/>
        <v/>
      </c>
      <c r="BH90" s="89" t="str">
        <f t="shared" ca="1" si="67"/>
        <v/>
      </c>
      <c r="BI90" s="32" t="str">
        <f t="shared" ca="1" si="68"/>
        <v/>
      </c>
      <c r="BJ90" s="32" t="str">
        <f t="shared" ca="1" si="69"/>
        <v/>
      </c>
      <c r="BK90" s="32" t="str">
        <f t="shared" ca="1" si="70"/>
        <v/>
      </c>
      <c r="BL90" s="32" t="str">
        <f t="shared" ca="1" si="71"/>
        <v/>
      </c>
      <c r="BM90" s="91" t="str">
        <f t="shared" ca="1" si="72"/>
        <v/>
      </c>
      <c r="BN90" s="29" t="str">
        <f t="shared" ca="1" si="73"/>
        <v/>
      </c>
      <c r="BO90" s="29" t="str">
        <f t="shared" ca="1" si="74"/>
        <v/>
      </c>
      <c r="BP90" s="29" t="str">
        <f t="shared" ca="1" si="75"/>
        <v/>
      </c>
      <c r="BQ90" s="29" t="str">
        <f t="shared" ca="1" si="76"/>
        <v/>
      </c>
      <c r="BR90" s="177" t="str">
        <f t="shared" si="48"/>
        <v/>
      </c>
      <c r="BS90" s="93" t="str">
        <f t="shared" ca="1" si="77"/>
        <v/>
      </c>
      <c r="BT90" s="125" t="str">
        <f t="shared" ca="1" si="78"/>
        <v/>
      </c>
      <c r="BU90" s="126" t="str">
        <f t="shared" ca="1" si="79"/>
        <v/>
      </c>
      <c r="BV90" s="126" t="str">
        <f t="shared" ca="1" si="80"/>
        <v/>
      </c>
      <c r="BW90" s="126" t="str">
        <f t="shared" ca="1" si="81"/>
        <v/>
      </c>
      <c r="BX90" s="126" t="str">
        <f t="shared" ca="1" si="82"/>
        <v/>
      </c>
      <c r="BY90" s="127" t="str">
        <f t="shared" ca="1" si="83"/>
        <v/>
      </c>
      <c r="CA90" s="30" t="str">
        <f t="shared" ca="1" si="84"/>
        <v/>
      </c>
    </row>
    <row r="91" spans="1:79" s="29" customFormat="1" ht="14.1" customHeight="1" x14ac:dyDescent="0.3">
      <c r="A91" s="82" t="str">
        <f t="shared" ca="1" si="47"/>
        <v/>
      </c>
      <c r="B91" s="128"/>
      <c r="C91" s="128"/>
      <c r="D91" s="128"/>
      <c r="E91" s="128" t="s">
        <v>324</v>
      </c>
      <c r="F91" s="128"/>
      <c r="G91" s="128"/>
      <c r="H91" s="128"/>
      <c r="I91" s="128"/>
      <c r="J91" s="128"/>
      <c r="L91" s="129">
        <v>614</v>
      </c>
      <c r="M91" s="139">
        <f t="shared" si="49"/>
        <v>0</v>
      </c>
      <c r="N91" s="130"/>
      <c r="O91" s="130"/>
      <c r="P91" s="130"/>
      <c r="Q91" s="130"/>
      <c r="R91" s="130"/>
      <c r="AB91" s="29">
        <v>91</v>
      </c>
      <c r="AC91" s="171"/>
      <c r="AD91" s="193"/>
      <c r="AE91" s="175"/>
      <c r="AF91" s="176"/>
      <c r="AG91" s="176"/>
      <c r="AH91" s="176"/>
      <c r="AI91" s="176"/>
      <c r="AJ91" s="97"/>
      <c r="AO91" s="97"/>
      <c r="AQ91" s="97">
        <f t="shared" si="51"/>
        <v>3</v>
      </c>
      <c r="AR91" s="29" t="str">
        <f>IF($AQ92&gt;$AQ91, IFERROR(MATCH($AQ91, $AQ92:$AQ$140, 0)-1, ROW($AR$140)-ROW()), "")</f>
        <v/>
      </c>
      <c r="AS91" s="97">
        <f t="shared" ca="1" si="52"/>
        <v>0</v>
      </c>
      <c r="AT91" s="29">
        <f t="shared" ca="1" si="53"/>
        <v>0</v>
      </c>
      <c r="AU91" s="29">
        <f t="shared" ca="1" si="54"/>
        <v>0</v>
      </c>
      <c r="AV91" s="29">
        <f t="shared" ca="1" si="55"/>
        <v>0</v>
      </c>
      <c r="AW91" s="29">
        <f t="shared" ca="1" si="56"/>
        <v>0</v>
      </c>
      <c r="AX91" s="91">
        <f t="shared" ca="1" si="57"/>
        <v>0</v>
      </c>
      <c r="AY91" s="29">
        <f t="shared" ca="1" si="58"/>
        <v>0</v>
      </c>
      <c r="AZ91" s="29">
        <f t="shared" ca="1" si="59"/>
        <v>0</v>
      </c>
      <c r="BA91" s="29">
        <f t="shared" ca="1" si="60"/>
        <v>0</v>
      </c>
      <c r="BB91" s="29">
        <f t="shared" ca="1" si="61"/>
        <v>0</v>
      </c>
      <c r="BC91" s="87" t="str">
        <f t="shared" ca="1" si="62"/>
        <v/>
      </c>
      <c r="BD91" s="32" t="str">
        <f t="shared" ca="1" si="63"/>
        <v/>
      </c>
      <c r="BE91" s="32" t="str">
        <f t="shared" ca="1" si="64"/>
        <v/>
      </c>
      <c r="BF91" s="32" t="str">
        <f t="shared" ca="1" si="65"/>
        <v/>
      </c>
      <c r="BG91" s="32" t="str">
        <f t="shared" ca="1" si="66"/>
        <v/>
      </c>
      <c r="BH91" s="89" t="str">
        <f t="shared" ca="1" si="67"/>
        <v/>
      </c>
      <c r="BI91" s="32" t="str">
        <f t="shared" ca="1" si="68"/>
        <v/>
      </c>
      <c r="BJ91" s="32" t="str">
        <f t="shared" ca="1" si="69"/>
        <v/>
      </c>
      <c r="BK91" s="32" t="str">
        <f t="shared" ca="1" si="70"/>
        <v/>
      </c>
      <c r="BL91" s="32" t="str">
        <f t="shared" ca="1" si="71"/>
        <v/>
      </c>
      <c r="BM91" s="91" t="str">
        <f t="shared" ca="1" si="72"/>
        <v/>
      </c>
      <c r="BN91" s="29" t="str">
        <f t="shared" ca="1" si="73"/>
        <v/>
      </c>
      <c r="BO91" s="29" t="str">
        <f t="shared" ca="1" si="74"/>
        <v/>
      </c>
      <c r="BP91" s="29" t="str">
        <f t="shared" ca="1" si="75"/>
        <v/>
      </c>
      <c r="BQ91" s="29" t="str">
        <f t="shared" ca="1" si="76"/>
        <v/>
      </c>
      <c r="BR91" s="177" t="str">
        <f t="shared" si="48"/>
        <v/>
      </c>
      <c r="BS91" s="93" t="str">
        <f t="shared" ca="1" si="77"/>
        <v/>
      </c>
      <c r="BT91" s="125" t="str">
        <f t="shared" ca="1" si="78"/>
        <v/>
      </c>
      <c r="BU91" s="126" t="str">
        <f t="shared" ca="1" si="79"/>
        <v/>
      </c>
      <c r="BV91" s="126" t="str">
        <f t="shared" ca="1" si="80"/>
        <v/>
      </c>
      <c r="BW91" s="126" t="str">
        <f t="shared" ca="1" si="81"/>
        <v/>
      </c>
      <c r="BX91" s="126" t="str">
        <f t="shared" ca="1" si="82"/>
        <v/>
      </c>
      <c r="BY91" s="127" t="str">
        <f t="shared" ca="1" si="83"/>
        <v/>
      </c>
      <c r="CA91" s="30" t="str">
        <f t="shared" ca="1" si="84"/>
        <v/>
      </c>
    </row>
    <row r="92" spans="1:79" s="29" customFormat="1" ht="14.1" customHeight="1" x14ac:dyDescent="0.3">
      <c r="A92" s="82" t="str">
        <f t="shared" ca="1" si="47"/>
        <v/>
      </c>
      <c r="B92" s="128"/>
      <c r="C92" s="128"/>
      <c r="D92" s="128"/>
      <c r="E92" s="128" t="s">
        <v>325</v>
      </c>
      <c r="F92" s="128"/>
      <c r="G92" s="128"/>
      <c r="H92" s="128"/>
      <c r="I92" s="128"/>
      <c r="J92" s="128"/>
      <c r="L92" s="129">
        <v>615</v>
      </c>
      <c r="M92" s="139">
        <f t="shared" si="49"/>
        <v>0</v>
      </c>
      <c r="N92" s="130"/>
      <c r="O92" s="130"/>
      <c r="P92" s="130"/>
      <c r="Q92" s="130"/>
      <c r="R92" s="130"/>
      <c r="AB92" s="29">
        <v>92</v>
      </c>
      <c r="AC92" s="171"/>
      <c r="AD92" s="193"/>
      <c r="AE92" s="175"/>
      <c r="AF92" s="176"/>
      <c r="AG92" s="176"/>
      <c r="AH92" s="176"/>
      <c r="AI92" s="176"/>
      <c r="AJ92" s="97"/>
      <c r="AO92" s="97"/>
      <c r="AQ92" s="97">
        <f t="shared" si="51"/>
        <v>3</v>
      </c>
      <c r="AR92" s="29" t="str">
        <f>IF($AQ93&gt;$AQ92, IFERROR(MATCH($AQ92, $AQ93:$AQ$140, 0)-1, ROW($AR$140)-ROW()), "")</f>
        <v/>
      </c>
      <c r="AS92" s="97">
        <f t="shared" ca="1" si="52"/>
        <v>0</v>
      </c>
      <c r="AT92" s="29">
        <f t="shared" ca="1" si="53"/>
        <v>0</v>
      </c>
      <c r="AU92" s="29">
        <f t="shared" ca="1" si="54"/>
        <v>0</v>
      </c>
      <c r="AV92" s="29">
        <f t="shared" ca="1" si="55"/>
        <v>0</v>
      </c>
      <c r="AW92" s="29">
        <f t="shared" ca="1" si="56"/>
        <v>0</v>
      </c>
      <c r="AX92" s="91">
        <f t="shared" ca="1" si="57"/>
        <v>0</v>
      </c>
      <c r="AY92" s="29">
        <f t="shared" ca="1" si="58"/>
        <v>0</v>
      </c>
      <c r="AZ92" s="29">
        <f t="shared" ca="1" si="59"/>
        <v>0</v>
      </c>
      <c r="BA92" s="29">
        <f t="shared" ca="1" si="60"/>
        <v>0</v>
      </c>
      <c r="BB92" s="29">
        <f t="shared" ca="1" si="61"/>
        <v>0</v>
      </c>
      <c r="BC92" s="87" t="str">
        <f t="shared" ca="1" si="62"/>
        <v/>
      </c>
      <c r="BD92" s="32" t="str">
        <f t="shared" ca="1" si="63"/>
        <v/>
      </c>
      <c r="BE92" s="32" t="str">
        <f t="shared" ca="1" si="64"/>
        <v/>
      </c>
      <c r="BF92" s="32" t="str">
        <f t="shared" ca="1" si="65"/>
        <v/>
      </c>
      <c r="BG92" s="32" t="str">
        <f t="shared" ca="1" si="66"/>
        <v/>
      </c>
      <c r="BH92" s="89" t="str">
        <f t="shared" ca="1" si="67"/>
        <v/>
      </c>
      <c r="BI92" s="32" t="str">
        <f t="shared" ca="1" si="68"/>
        <v/>
      </c>
      <c r="BJ92" s="32" t="str">
        <f t="shared" ca="1" si="69"/>
        <v/>
      </c>
      <c r="BK92" s="32" t="str">
        <f t="shared" ca="1" si="70"/>
        <v/>
      </c>
      <c r="BL92" s="32" t="str">
        <f t="shared" ca="1" si="71"/>
        <v/>
      </c>
      <c r="BM92" s="91" t="str">
        <f t="shared" ca="1" si="72"/>
        <v/>
      </c>
      <c r="BN92" s="29" t="str">
        <f t="shared" ca="1" si="73"/>
        <v/>
      </c>
      <c r="BO92" s="29" t="str">
        <f t="shared" ca="1" si="74"/>
        <v/>
      </c>
      <c r="BP92" s="29" t="str">
        <f t="shared" ca="1" si="75"/>
        <v/>
      </c>
      <c r="BQ92" s="29" t="str">
        <f t="shared" ca="1" si="76"/>
        <v/>
      </c>
      <c r="BR92" s="177" t="str">
        <f t="shared" si="48"/>
        <v/>
      </c>
      <c r="BS92" s="93" t="str">
        <f t="shared" ca="1" si="77"/>
        <v/>
      </c>
      <c r="BT92" s="125" t="str">
        <f t="shared" ca="1" si="78"/>
        <v/>
      </c>
      <c r="BU92" s="126" t="str">
        <f t="shared" ca="1" si="79"/>
        <v/>
      </c>
      <c r="BV92" s="126" t="str">
        <f t="shared" ca="1" si="80"/>
        <v/>
      </c>
      <c r="BW92" s="126" t="str">
        <f t="shared" ca="1" si="81"/>
        <v/>
      </c>
      <c r="BX92" s="126" t="str">
        <f t="shared" ca="1" si="82"/>
        <v/>
      </c>
      <c r="BY92" s="127" t="str">
        <f t="shared" ca="1" si="83"/>
        <v/>
      </c>
      <c r="CA92" s="30" t="str">
        <f t="shared" ca="1" si="84"/>
        <v/>
      </c>
    </row>
    <row r="93" spans="1:79" s="29" customFormat="1" ht="14.1" customHeight="1" x14ac:dyDescent="0.3">
      <c r="A93" s="82" t="str">
        <f t="shared" ca="1" si="47"/>
        <v/>
      </c>
      <c r="B93" s="128"/>
      <c r="C93" s="128"/>
      <c r="D93" s="128"/>
      <c r="E93" s="128" t="s">
        <v>339</v>
      </c>
      <c r="F93" s="128"/>
      <c r="G93" s="128"/>
      <c r="H93" s="128"/>
      <c r="I93" s="128"/>
      <c r="J93" s="128"/>
      <c r="L93" s="129">
        <v>616</v>
      </c>
      <c r="M93" s="139">
        <f t="shared" si="49"/>
        <v>0</v>
      </c>
      <c r="N93" s="130"/>
      <c r="O93" s="130"/>
      <c r="P93" s="130"/>
      <c r="Q93" s="130"/>
      <c r="R93" s="130"/>
      <c r="AB93" s="29">
        <v>93</v>
      </c>
      <c r="AC93" s="171"/>
      <c r="AD93" s="193"/>
      <c r="AE93" s="175"/>
      <c r="AF93" s="176"/>
      <c r="AG93" s="176"/>
      <c r="AH93" s="176"/>
      <c r="AI93" s="176"/>
      <c r="AJ93" s="97"/>
      <c r="AO93" s="97"/>
      <c r="AQ93" s="97">
        <f t="shared" si="51"/>
        <v>3</v>
      </c>
      <c r="AR93" s="29" t="str">
        <f>IF($AQ94&gt;$AQ93, IFERROR(MATCH($AQ93, $AQ94:$AQ$140, 0)-1, ROW($AR$140)-ROW()), "")</f>
        <v/>
      </c>
      <c r="AS93" s="97">
        <f t="shared" ca="1" si="52"/>
        <v>0</v>
      </c>
      <c r="AT93" s="29">
        <f t="shared" ca="1" si="53"/>
        <v>0</v>
      </c>
      <c r="AU93" s="29">
        <f t="shared" ca="1" si="54"/>
        <v>0</v>
      </c>
      <c r="AV93" s="29">
        <f t="shared" ca="1" si="55"/>
        <v>0</v>
      </c>
      <c r="AW93" s="29">
        <f t="shared" ca="1" si="56"/>
        <v>0</v>
      </c>
      <c r="AX93" s="91">
        <f t="shared" ca="1" si="57"/>
        <v>0</v>
      </c>
      <c r="AY93" s="29">
        <f t="shared" ca="1" si="58"/>
        <v>0</v>
      </c>
      <c r="AZ93" s="29">
        <f t="shared" ca="1" si="59"/>
        <v>0</v>
      </c>
      <c r="BA93" s="29">
        <f t="shared" ca="1" si="60"/>
        <v>0</v>
      </c>
      <c r="BB93" s="29">
        <f t="shared" ca="1" si="61"/>
        <v>0</v>
      </c>
      <c r="BC93" s="87" t="str">
        <f t="shared" ca="1" si="62"/>
        <v/>
      </c>
      <c r="BD93" s="32" t="str">
        <f t="shared" ca="1" si="63"/>
        <v/>
      </c>
      <c r="BE93" s="32" t="str">
        <f t="shared" ca="1" si="64"/>
        <v/>
      </c>
      <c r="BF93" s="32" t="str">
        <f t="shared" ca="1" si="65"/>
        <v/>
      </c>
      <c r="BG93" s="32" t="str">
        <f t="shared" ca="1" si="66"/>
        <v/>
      </c>
      <c r="BH93" s="89" t="str">
        <f t="shared" ca="1" si="67"/>
        <v/>
      </c>
      <c r="BI93" s="32" t="str">
        <f t="shared" ca="1" si="68"/>
        <v/>
      </c>
      <c r="BJ93" s="32" t="str">
        <f t="shared" ca="1" si="69"/>
        <v/>
      </c>
      <c r="BK93" s="32" t="str">
        <f t="shared" ca="1" si="70"/>
        <v/>
      </c>
      <c r="BL93" s="32" t="str">
        <f t="shared" ca="1" si="71"/>
        <v/>
      </c>
      <c r="BM93" s="91" t="str">
        <f t="shared" ca="1" si="72"/>
        <v/>
      </c>
      <c r="BN93" s="29" t="str">
        <f t="shared" ca="1" si="73"/>
        <v/>
      </c>
      <c r="BO93" s="29" t="str">
        <f t="shared" ca="1" si="74"/>
        <v/>
      </c>
      <c r="BP93" s="29" t="str">
        <f t="shared" ca="1" si="75"/>
        <v/>
      </c>
      <c r="BQ93" s="29" t="str">
        <f t="shared" ca="1" si="76"/>
        <v/>
      </c>
      <c r="BR93" s="177" t="str">
        <f t="shared" si="48"/>
        <v/>
      </c>
      <c r="BS93" s="93" t="str">
        <f t="shared" ca="1" si="77"/>
        <v/>
      </c>
      <c r="BT93" s="125" t="str">
        <f t="shared" ca="1" si="78"/>
        <v/>
      </c>
      <c r="BU93" s="126" t="str">
        <f t="shared" ca="1" si="79"/>
        <v/>
      </c>
      <c r="BV93" s="126" t="str">
        <f t="shared" ca="1" si="80"/>
        <v/>
      </c>
      <c r="BW93" s="126" t="str">
        <f t="shared" ca="1" si="81"/>
        <v/>
      </c>
      <c r="BX93" s="126" t="str">
        <f t="shared" ca="1" si="82"/>
        <v/>
      </c>
      <c r="BY93" s="127" t="str">
        <f t="shared" ca="1" si="83"/>
        <v/>
      </c>
      <c r="CA93" s="30" t="str">
        <f t="shared" ca="1" si="84"/>
        <v/>
      </c>
    </row>
    <row r="94" spans="1:79" s="29" customFormat="1" ht="14.1" customHeight="1" x14ac:dyDescent="0.3">
      <c r="A94" s="82" t="str">
        <f t="shared" ca="1" si="47"/>
        <v/>
      </c>
      <c r="B94" s="128"/>
      <c r="C94" s="128"/>
      <c r="D94" s="128"/>
      <c r="E94" s="128" t="s">
        <v>326</v>
      </c>
      <c r="F94" s="128"/>
      <c r="G94" s="128"/>
      <c r="H94" s="128"/>
      <c r="I94" s="128"/>
      <c r="J94" s="128"/>
      <c r="L94" s="129">
        <v>617</v>
      </c>
      <c r="M94" s="139">
        <f t="shared" si="49"/>
        <v>0</v>
      </c>
      <c r="N94" s="130"/>
      <c r="O94" s="130"/>
      <c r="P94" s="130"/>
      <c r="Q94" s="130"/>
      <c r="R94" s="130"/>
      <c r="AB94" s="29">
        <v>94</v>
      </c>
      <c r="AC94" s="171"/>
      <c r="AD94" s="193"/>
      <c r="AE94" s="175"/>
      <c r="AF94" s="176"/>
      <c r="AG94" s="176"/>
      <c r="AH94" s="176"/>
      <c r="AI94" s="176"/>
      <c r="AJ94" s="97"/>
      <c r="AO94" s="97"/>
      <c r="AQ94" s="97">
        <f t="shared" si="51"/>
        <v>3</v>
      </c>
      <c r="AR94" s="29" t="str">
        <f>IF($AQ95&gt;$AQ94, IFERROR(MATCH($AQ94, $AQ95:$AQ$140, 0)-1, ROW($AR$140)-ROW()), "")</f>
        <v/>
      </c>
      <c r="AS94" s="97">
        <f t="shared" ca="1" si="52"/>
        <v>0</v>
      </c>
      <c r="AT94" s="29">
        <f t="shared" ca="1" si="53"/>
        <v>0</v>
      </c>
      <c r="AU94" s="29">
        <f t="shared" ca="1" si="54"/>
        <v>0</v>
      </c>
      <c r="AV94" s="29">
        <f t="shared" ca="1" si="55"/>
        <v>0</v>
      </c>
      <c r="AW94" s="29">
        <f t="shared" ca="1" si="56"/>
        <v>0</v>
      </c>
      <c r="AX94" s="91">
        <f t="shared" ca="1" si="57"/>
        <v>0</v>
      </c>
      <c r="AY94" s="29">
        <f t="shared" ca="1" si="58"/>
        <v>0</v>
      </c>
      <c r="AZ94" s="29">
        <f t="shared" ca="1" si="59"/>
        <v>0</v>
      </c>
      <c r="BA94" s="29">
        <f t="shared" ca="1" si="60"/>
        <v>0</v>
      </c>
      <c r="BB94" s="29">
        <f t="shared" ca="1" si="61"/>
        <v>0</v>
      </c>
      <c r="BC94" s="87" t="str">
        <f t="shared" ca="1" si="62"/>
        <v/>
      </c>
      <c r="BD94" s="32" t="str">
        <f t="shared" ca="1" si="63"/>
        <v/>
      </c>
      <c r="BE94" s="32" t="str">
        <f t="shared" ca="1" si="64"/>
        <v/>
      </c>
      <c r="BF94" s="32" t="str">
        <f t="shared" ca="1" si="65"/>
        <v/>
      </c>
      <c r="BG94" s="32" t="str">
        <f t="shared" ca="1" si="66"/>
        <v/>
      </c>
      <c r="BH94" s="89" t="str">
        <f t="shared" ca="1" si="67"/>
        <v/>
      </c>
      <c r="BI94" s="32" t="str">
        <f t="shared" ca="1" si="68"/>
        <v/>
      </c>
      <c r="BJ94" s="32" t="str">
        <f t="shared" ca="1" si="69"/>
        <v/>
      </c>
      <c r="BK94" s="32" t="str">
        <f t="shared" ca="1" si="70"/>
        <v/>
      </c>
      <c r="BL94" s="32" t="str">
        <f t="shared" ca="1" si="71"/>
        <v/>
      </c>
      <c r="BM94" s="91" t="str">
        <f t="shared" ca="1" si="72"/>
        <v/>
      </c>
      <c r="BN94" s="29" t="str">
        <f t="shared" ca="1" si="73"/>
        <v/>
      </c>
      <c r="BO94" s="29" t="str">
        <f t="shared" ca="1" si="74"/>
        <v/>
      </c>
      <c r="BP94" s="29" t="str">
        <f t="shared" ca="1" si="75"/>
        <v/>
      </c>
      <c r="BQ94" s="29" t="str">
        <f t="shared" ca="1" si="76"/>
        <v/>
      </c>
      <c r="BR94" s="177" t="str">
        <f t="shared" si="48"/>
        <v/>
      </c>
      <c r="BS94" s="93" t="str">
        <f t="shared" ca="1" si="77"/>
        <v/>
      </c>
      <c r="BT94" s="125" t="str">
        <f t="shared" ca="1" si="78"/>
        <v/>
      </c>
      <c r="BU94" s="126" t="str">
        <f t="shared" ca="1" si="79"/>
        <v/>
      </c>
      <c r="BV94" s="126" t="str">
        <f t="shared" ca="1" si="80"/>
        <v/>
      </c>
      <c r="BW94" s="126" t="str">
        <f t="shared" ca="1" si="81"/>
        <v/>
      </c>
      <c r="BX94" s="126" t="str">
        <f t="shared" ca="1" si="82"/>
        <v/>
      </c>
      <c r="BY94" s="127" t="str">
        <f t="shared" ca="1" si="83"/>
        <v/>
      </c>
      <c r="CA94" s="30" t="str">
        <f t="shared" ca="1" si="84"/>
        <v/>
      </c>
    </row>
    <row r="95" spans="1:79" s="29" customFormat="1" ht="29.1" customHeight="1" x14ac:dyDescent="0.3">
      <c r="A95" s="82" t="str">
        <f t="shared" ca="1" si="47"/>
        <v/>
      </c>
      <c r="B95" s="128"/>
      <c r="C95" s="128"/>
      <c r="D95" s="128"/>
      <c r="E95" s="209" t="s">
        <v>327</v>
      </c>
      <c r="F95" s="209"/>
      <c r="G95" s="209"/>
      <c r="H95" s="209"/>
      <c r="I95" s="209"/>
      <c r="J95" s="209"/>
      <c r="K95" s="209"/>
      <c r="L95" s="129">
        <v>618</v>
      </c>
      <c r="M95" s="139">
        <f t="shared" si="49"/>
        <v>0</v>
      </c>
      <c r="N95" s="130"/>
      <c r="O95" s="130"/>
      <c r="P95" s="130"/>
      <c r="Q95" s="130"/>
      <c r="R95" s="130"/>
      <c r="AB95" s="29">
        <v>95</v>
      </c>
      <c r="AC95" s="171"/>
      <c r="AD95" s="193"/>
      <c r="AE95" s="175"/>
      <c r="AF95" s="176"/>
      <c r="AG95" s="176"/>
      <c r="AH95" s="176"/>
      <c r="AI95" s="176"/>
      <c r="AJ95" s="97"/>
      <c r="AO95" s="97"/>
      <c r="AQ95" s="97">
        <f t="shared" si="51"/>
        <v>3</v>
      </c>
      <c r="AR95" s="29" t="str">
        <f>IF($AQ96&gt;$AQ95, IFERROR(MATCH($AQ95, $AQ96:$AQ$140, 0)-1, ROW($AR$140)-ROW()), "")</f>
        <v/>
      </c>
      <c r="AS95" s="97">
        <f t="shared" ca="1" si="52"/>
        <v>0</v>
      </c>
      <c r="AT95" s="29">
        <f t="shared" ca="1" si="53"/>
        <v>0</v>
      </c>
      <c r="AU95" s="29">
        <f t="shared" ca="1" si="54"/>
        <v>0</v>
      </c>
      <c r="AV95" s="29">
        <f t="shared" ca="1" si="55"/>
        <v>0</v>
      </c>
      <c r="AW95" s="29">
        <f t="shared" ca="1" si="56"/>
        <v>0</v>
      </c>
      <c r="AX95" s="91">
        <f t="shared" ca="1" si="57"/>
        <v>0</v>
      </c>
      <c r="AY95" s="29">
        <f t="shared" ca="1" si="58"/>
        <v>0</v>
      </c>
      <c r="AZ95" s="29">
        <f t="shared" ca="1" si="59"/>
        <v>0</v>
      </c>
      <c r="BA95" s="29">
        <f t="shared" ca="1" si="60"/>
        <v>0</v>
      </c>
      <c r="BB95" s="29">
        <f t="shared" ca="1" si="61"/>
        <v>0</v>
      </c>
      <c r="BC95" s="87" t="str">
        <f t="shared" ca="1" si="62"/>
        <v/>
      </c>
      <c r="BD95" s="32" t="str">
        <f t="shared" ca="1" si="63"/>
        <v/>
      </c>
      <c r="BE95" s="32" t="str">
        <f t="shared" ca="1" si="64"/>
        <v/>
      </c>
      <c r="BF95" s="32" t="str">
        <f t="shared" ca="1" si="65"/>
        <v/>
      </c>
      <c r="BG95" s="32" t="str">
        <f t="shared" ca="1" si="66"/>
        <v/>
      </c>
      <c r="BH95" s="89" t="str">
        <f t="shared" ca="1" si="67"/>
        <v/>
      </c>
      <c r="BI95" s="32" t="str">
        <f t="shared" ca="1" si="68"/>
        <v/>
      </c>
      <c r="BJ95" s="32" t="str">
        <f t="shared" ca="1" si="69"/>
        <v/>
      </c>
      <c r="BK95" s="32" t="str">
        <f t="shared" ca="1" si="70"/>
        <v/>
      </c>
      <c r="BL95" s="32" t="str">
        <f t="shared" ca="1" si="71"/>
        <v/>
      </c>
      <c r="BM95" s="91" t="str">
        <f t="shared" ca="1" si="72"/>
        <v/>
      </c>
      <c r="BN95" s="29" t="str">
        <f t="shared" ca="1" si="73"/>
        <v/>
      </c>
      <c r="BO95" s="29" t="str">
        <f t="shared" ca="1" si="74"/>
        <v/>
      </c>
      <c r="BP95" s="29" t="str">
        <f t="shared" ca="1" si="75"/>
        <v/>
      </c>
      <c r="BQ95" s="29" t="str">
        <f t="shared" ca="1" si="76"/>
        <v/>
      </c>
      <c r="BR95" s="177" t="str">
        <f t="shared" si="48"/>
        <v/>
      </c>
      <c r="BS95" s="93" t="str">
        <f t="shared" ca="1" si="77"/>
        <v/>
      </c>
      <c r="BT95" s="125" t="str">
        <f t="shared" ca="1" si="78"/>
        <v/>
      </c>
      <c r="BU95" s="126" t="str">
        <f t="shared" ca="1" si="79"/>
        <v/>
      </c>
      <c r="BV95" s="126" t="str">
        <f t="shared" ca="1" si="80"/>
        <v/>
      </c>
      <c r="BW95" s="126" t="str">
        <f t="shared" ca="1" si="81"/>
        <v/>
      </c>
      <c r="BX95" s="126" t="str">
        <f t="shared" ca="1" si="82"/>
        <v/>
      </c>
      <c r="BY95" s="127" t="str">
        <f t="shared" ca="1" si="83"/>
        <v/>
      </c>
      <c r="CA95" s="30" t="str">
        <f t="shared" ca="1" si="84"/>
        <v/>
      </c>
    </row>
    <row r="96" spans="1:79" s="29" customFormat="1" ht="14.1" customHeight="1" x14ac:dyDescent="0.3">
      <c r="A96" s="82" t="str">
        <f t="shared" ca="1" si="47"/>
        <v/>
      </c>
      <c r="B96" s="128"/>
      <c r="C96" s="128"/>
      <c r="D96" s="128"/>
      <c r="E96" s="128" t="s">
        <v>328</v>
      </c>
      <c r="F96" s="128"/>
      <c r="G96" s="128"/>
      <c r="H96" s="128"/>
      <c r="I96" s="128"/>
      <c r="J96" s="128"/>
      <c r="L96" s="129">
        <v>619</v>
      </c>
      <c r="M96" s="139">
        <f t="shared" si="49"/>
        <v>0</v>
      </c>
      <c r="N96" s="130"/>
      <c r="O96" s="130"/>
      <c r="P96" s="130"/>
      <c r="Q96" s="130"/>
      <c r="R96" s="130"/>
      <c r="AB96" s="29">
        <v>96</v>
      </c>
      <c r="AC96" s="171"/>
      <c r="AD96" s="193"/>
      <c r="AE96" s="175"/>
      <c r="AF96" s="176"/>
      <c r="AG96" s="176"/>
      <c r="AH96" s="176"/>
      <c r="AI96" s="176"/>
      <c r="AJ96" s="97"/>
      <c r="AO96" s="97"/>
      <c r="AQ96" s="97">
        <f t="shared" si="51"/>
        <v>3</v>
      </c>
      <c r="AR96" s="29" t="str">
        <f>IF($AQ97&gt;$AQ96, IFERROR(MATCH($AQ96, $AQ97:$AQ$140, 0)-1, ROW($AR$140)-ROW()), "")</f>
        <v/>
      </c>
      <c r="AS96" s="97">
        <f t="shared" ca="1" si="52"/>
        <v>0</v>
      </c>
      <c r="AT96" s="29">
        <f t="shared" ca="1" si="53"/>
        <v>0</v>
      </c>
      <c r="AU96" s="29">
        <f t="shared" ca="1" si="54"/>
        <v>0</v>
      </c>
      <c r="AV96" s="29">
        <f t="shared" ca="1" si="55"/>
        <v>0</v>
      </c>
      <c r="AW96" s="29">
        <f t="shared" ca="1" si="56"/>
        <v>0</v>
      </c>
      <c r="AX96" s="91">
        <f t="shared" ca="1" si="57"/>
        <v>0</v>
      </c>
      <c r="AY96" s="29">
        <f t="shared" ca="1" si="58"/>
        <v>0</v>
      </c>
      <c r="AZ96" s="29">
        <f t="shared" ca="1" si="59"/>
        <v>0</v>
      </c>
      <c r="BA96" s="29">
        <f t="shared" ca="1" si="60"/>
        <v>0</v>
      </c>
      <c r="BB96" s="29">
        <f t="shared" ca="1" si="61"/>
        <v>0</v>
      </c>
      <c r="BC96" s="87" t="str">
        <f t="shared" ca="1" si="62"/>
        <v/>
      </c>
      <c r="BD96" s="32" t="str">
        <f t="shared" ca="1" si="63"/>
        <v/>
      </c>
      <c r="BE96" s="32" t="str">
        <f t="shared" ca="1" si="64"/>
        <v/>
      </c>
      <c r="BF96" s="32" t="str">
        <f t="shared" ca="1" si="65"/>
        <v/>
      </c>
      <c r="BG96" s="32" t="str">
        <f t="shared" ca="1" si="66"/>
        <v/>
      </c>
      <c r="BH96" s="89" t="str">
        <f t="shared" ca="1" si="67"/>
        <v/>
      </c>
      <c r="BI96" s="32" t="str">
        <f t="shared" ca="1" si="68"/>
        <v/>
      </c>
      <c r="BJ96" s="32" t="str">
        <f t="shared" ca="1" si="69"/>
        <v/>
      </c>
      <c r="BK96" s="32" t="str">
        <f t="shared" ca="1" si="70"/>
        <v/>
      </c>
      <c r="BL96" s="32" t="str">
        <f t="shared" ca="1" si="71"/>
        <v/>
      </c>
      <c r="BM96" s="91" t="str">
        <f t="shared" ca="1" si="72"/>
        <v/>
      </c>
      <c r="BN96" s="29" t="str">
        <f t="shared" ca="1" si="73"/>
        <v/>
      </c>
      <c r="BO96" s="29" t="str">
        <f t="shared" ca="1" si="74"/>
        <v/>
      </c>
      <c r="BP96" s="29" t="str">
        <f t="shared" ca="1" si="75"/>
        <v/>
      </c>
      <c r="BQ96" s="29" t="str">
        <f t="shared" ca="1" si="76"/>
        <v/>
      </c>
      <c r="BR96" s="177" t="str">
        <f t="shared" si="48"/>
        <v/>
      </c>
      <c r="BS96" s="93" t="str">
        <f t="shared" ca="1" si="77"/>
        <v/>
      </c>
      <c r="BT96" s="125" t="str">
        <f t="shared" ca="1" si="78"/>
        <v/>
      </c>
      <c r="BU96" s="126" t="str">
        <f t="shared" ca="1" si="79"/>
        <v/>
      </c>
      <c r="BV96" s="126" t="str">
        <f t="shared" ca="1" si="80"/>
        <v/>
      </c>
      <c r="BW96" s="126" t="str">
        <f t="shared" ca="1" si="81"/>
        <v/>
      </c>
      <c r="BX96" s="126" t="str">
        <f t="shared" ca="1" si="82"/>
        <v/>
      </c>
      <c r="BY96" s="127" t="str">
        <f t="shared" ca="1" si="83"/>
        <v/>
      </c>
      <c r="CA96" s="30" t="str">
        <f t="shared" ca="1" si="84"/>
        <v/>
      </c>
    </row>
    <row r="97" spans="1:79" s="29" customFormat="1" ht="14.1" customHeight="1" x14ac:dyDescent="0.3">
      <c r="A97" s="82" t="str">
        <f t="shared" ca="1" si="47"/>
        <v/>
      </c>
      <c r="B97" s="128"/>
      <c r="C97" s="128" t="s">
        <v>38</v>
      </c>
      <c r="D97" s="128" t="s">
        <v>59</v>
      </c>
      <c r="E97" s="128"/>
      <c r="F97" s="128"/>
      <c r="G97" s="128"/>
      <c r="H97" s="128"/>
      <c r="I97" s="128"/>
      <c r="J97" s="128"/>
      <c r="L97" s="129">
        <v>62</v>
      </c>
      <c r="M97" s="139">
        <f t="shared" si="49"/>
        <v>0</v>
      </c>
      <c r="N97" s="130">
        <f>SUM(N98,N104,N105,N106,N111)</f>
        <v>0</v>
      </c>
      <c r="O97" s="130">
        <f>SUM(O98,O104,O105,O106,O111)</f>
        <v>0</v>
      </c>
      <c r="P97" s="130">
        <f t="shared" ref="P97" si="87">SUM(P98,P104,P105,P106,P111)</f>
        <v>0</v>
      </c>
      <c r="Q97" s="130"/>
      <c r="R97" s="130"/>
      <c r="AB97" s="29">
        <v>97</v>
      </c>
      <c r="AC97" s="171">
        <v>1</v>
      </c>
      <c r="AD97" s="193"/>
      <c r="AE97" s="175"/>
      <c r="AF97" s="176"/>
      <c r="AG97" s="176"/>
      <c r="AH97" s="176"/>
      <c r="AI97" s="176"/>
      <c r="AJ97" s="97"/>
      <c r="AO97" s="97"/>
      <c r="AQ97" s="97">
        <f t="shared" si="51"/>
        <v>2</v>
      </c>
      <c r="AR97" s="29">
        <f>IF($AQ98&gt;$AQ97, IFERROR(MATCH($AQ97, $AQ98:$AQ$140, 0)-1, ROW($AR$140)-ROW()), "")</f>
        <v>14</v>
      </c>
      <c r="AS97" s="97">
        <f t="shared" ca="1" si="52"/>
        <v>0</v>
      </c>
      <c r="AT97" s="29">
        <f t="shared" ca="1" si="53"/>
        <v>0</v>
      </c>
      <c r="AU97" s="29">
        <f t="shared" ca="1" si="54"/>
        <v>0</v>
      </c>
      <c r="AV97" s="29">
        <f t="shared" ca="1" si="55"/>
        <v>0</v>
      </c>
      <c r="AW97" s="29">
        <f t="shared" ca="1" si="56"/>
        <v>0</v>
      </c>
      <c r="AX97" s="91">
        <f t="shared" ca="1" si="57"/>
        <v>0</v>
      </c>
      <c r="AY97" s="29">
        <f t="shared" ca="1" si="58"/>
        <v>0</v>
      </c>
      <c r="AZ97" s="29">
        <f t="shared" ca="1" si="59"/>
        <v>0</v>
      </c>
      <c r="BA97" s="29">
        <f t="shared" ca="1" si="60"/>
        <v>0</v>
      </c>
      <c r="BB97" s="29">
        <f t="shared" ca="1" si="61"/>
        <v>0</v>
      </c>
      <c r="BC97" s="87" t="str">
        <f t="shared" ca="1" si="62"/>
        <v/>
      </c>
      <c r="BD97" s="32" t="str">
        <f t="shared" ca="1" si="63"/>
        <v/>
      </c>
      <c r="BE97" s="32" t="str">
        <f t="shared" ca="1" si="64"/>
        <v/>
      </c>
      <c r="BF97" s="32" t="str">
        <f t="shared" ca="1" si="65"/>
        <v/>
      </c>
      <c r="BG97" s="32" t="str">
        <f t="shared" ca="1" si="66"/>
        <v/>
      </c>
      <c r="BH97" s="89" t="str">
        <f t="shared" ca="1" si="67"/>
        <v/>
      </c>
      <c r="BI97" s="32" t="str">
        <f t="shared" ca="1" si="68"/>
        <v/>
      </c>
      <c r="BJ97" s="32" t="str">
        <f t="shared" ca="1" si="69"/>
        <v/>
      </c>
      <c r="BK97" s="32" t="str">
        <f t="shared" ca="1" si="70"/>
        <v/>
      </c>
      <c r="BL97" s="32" t="str">
        <f t="shared" ca="1" si="71"/>
        <v/>
      </c>
      <c r="BM97" s="91" t="str">
        <f t="shared" ca="1" si="72"/>
        <v/>
      </c>
      <c r="BN97" s="29" t="str">
        <f t="shared" ca="1" si="73"/>
        <v/>
      </c>
      <c r="BO97" s="29" t="str">
        <f t="shared" ca="1" si="74"/>
        <v/>
      </c>
      <c r="BP97" s="29" t="str">
        <f t="shared" ca="1" si="75"/>
        <v/>
      </c>
      <c r="BQ97" s="29" t="str">
        <f t="shared" ca="1" si="76"/>
        <v/>
      </c>
      <c r="BR97" s="177" t="str">
        <f t="shared" si="48"/>
        <v/>
      </c>
      <c r="BS97" s="93" t="str">
        <f t="shared" ca="1" si="77"/>
        <v/>
      </c>
      <c r="BT97" s="125" t="str">
        <f t="shared" ca="1" si="78"/>
        <v/>
      </c>
      <c r="BU97" s="126" t="str">
        <f t="shared" ca="1" si="79"/>
        <v/>
      </c>
      <c r="BV97" s="126" t="str">
        <f t="shared" ca="1" si="80"/>
        <v/>
      </c>
      <c r="BW97" s="126" t="str">
        <f t="shared" ca="1" si="81"/>
        <v/>
      </c>
      <c r="BX97" s="126" t="str">
        <f t="shared" ca="1" si="82"/>
        <v/>
      </c>
      <c r="BY97" s="127" t="str">
        <f t="shared" ca="1" si="83"/>
        <v/>
      </c>
      <c r="CA97" s="30" t="str">
        <f t="shared" ca="1" si="84"/>
        <v/>
      </c>
    </row>
    <row r="98" spans="1:79" s="29" customFormat="1" ht="14.1" customHeight="1" x14ac:dyDescent="0.3">
      <c r="A98" s="82" t="str">
        <f t="shared" ca="1" si="47"/>
        <v/>
      </c>
      <c r="B98" s="128"/>
      <c r="C98" s="128" t="s">
        <v>38</v>
      </c>
      <c r="D98" s="128" t="s">
        <v>38</v>
      </c>
      <c r="E98" s="128" t="s">
        <v>168</v>
      </c>
      <c r="F98" s="128"/>
      <c r="G98" s="128"/>
      <c r="H98" s="128"/>
      <c r="I98" s="128"/>
      <c r="J98" s="128"/>
      <c r="L98" s="129">
        <v>620</v>
      </c>
      <c r="M98" s="139">
        <f t="shared" si="49"/>
        <v>0</v>
      </c>
      <c r="N98" s="130">
        <f>SUM(N99:N103)</f>
        <v>0</v>
      </c>
      <c r="O98" s="130">
        <f t="shared" ref="O98:P98" si="88">SUM(O99:O103)</f>
        <v>0</v>
      </c>
      <c r="P98" s="130">
        <f t="shared" si="88"/>
        <v>0</v>
      </c>
      <c r="Q98" s="130"/>
      <c r="R98" s="130"/>
      <c r="AB98" s="29">
        <v>98</v>
      </c>
      <c r="AC98" s="171"/>
      <c r="AD98" s="193"/>
      <c r="AE98" s="175"/>
      <c r="AF98" s="176"/>
      <c r="AG98" s="176"/>
      <c r="AH98" s="176"/>
      <c r="AI98" s="176"/>
      <c r="AJ98" s="175"/>
      <c r="AK98" s="176"/>
      <c r="AL98" s="176"/>
      <c r="AM98" s="176"/>
      <c r="AN98" s="176"/>
      <c r="AO98" s="175"/>
      <c r="AP98" s="176"/>
      <c r="AQ98" s="97">
        <f t="shared" si="51"/>
        <v>3</v>
      </c>
      <c r="AR98" s="29">
        <f>IF($AQ99&gt;$AQ98, IFERROR(MATCH($AQ98, $AQ99:$AQ$140, 0)-1, ROW($AR$140)-ROW()), "")</f>
        <v>5</v>
      </c>
      <c r="AS98" s="97">
        <f t="shared" ca="1" si="52"/>
        <v>0</v>
      </c>
      <c r="AT98" s="29">
        <f t="shared" ca="1" si="53"/>
        <v>0</v>
      </c>
      <c r="AU98" s="29">
        <f t="shared" ca="1" si="54"/>
        <v>0</v>
      </c>
      <c r="AV98" s="29">
        <f t="shared" ca="1" si="55"/>
        <v>0</v>
      </c>
      <c r="AW98" s="29">
        <f t="shared" ca="1" si="56"/>
        <v>0</v>
      </c>
      <c r="AX98" s="91">
        <f t="shared" ca="1" si="57"/>
        <v>0</v>
      </c>
      <c r="AY98" s="29">
        <f t="shared" ca="1" si="58"/>
        <v>0</v>
      </c>
      <c r="AZ98" s="29">
        <f t="shared" ca="1" si="59"/>
        <v>0</v>
      </c>
      <c r="BA98" s="29">
        <f t="shared" ca="1" si="60"/>
        <v>0</v>
      </c>
      <c r="BB98" s="29">
        <f t="shared" ca="1" si="61"/>
        <v>0</v>
      </c>
      <c r="BC98" s="87" t="str">
        <f t="shared" ca="1" si="62"/>
        <v/>
      </c>
      <c r="BD98" s="32" t="str">
        <f t="shared" ca="1" si="63"/>
        <v/>
      </c>
      <c r="BE98" s="32" t="str">
        <f t="shared" ca="1" si="64"/>
        <v/>
      </c>
      <c r="BF98" s="32" t="str">
        <f t="shared" ca="1" si="65"/>
        <v/>
      </c>
      <c r="BG98" s="32" t="str">
        <f t="shared" ca="1" si="66"/>
        <v/>
      </c>
      <c r="BH98" s="89" t="str">
        <f t="shared" ca="1" si="67"/>
        <v/>
      </c>
      <c r="BI98" s="32" t="str">
        <f t="shared" ca="1" si="68"/>
        <v/>
      </c>
      <c r="BJ98" s="32" t="str">
        <f t="shared" ca="1" si="69"/>
        <v/>
      </c>
      <c r="BK98" s="32" t="str">
        <f t="shared" ca="1" si="70"/>
        <v/>
      </c>
      <c r="BL98" s="32" t="str">
        <f t="shared" ca="1" si="71"/>
        <v/>
      </c>
      <c r="BM98" s="91" t="str">
        <f t="shared" ca="1" si="72"/>
        <v/>
      </c>
      <c r="BN98" s="29" t="str">
        <f t="shared" ca="1" si="73"/>
        <v/>
      </c>
      <c r="BO98" s="29" t="str">
        <f t="shared" ca="1" si="74"/>
        <v/>
      </c>
      <c r="BP98" s="29" t="str">
        <f t="shared" ca="1" si="75"/>
        <v/>
      </c>
      <c r="BQ98" s="29" t="str">
        <f t="shared" ca="1" si="76"/>
        <v/>
      </c>
      <c r="BR98" s="177" t="str">
        <f t="shared" si="48"/>
        <v/>
      </c>
      <c r="BS98" s="93" t="str">
        <f t="shared" ca="1" si="77"/>
        <v/>
      </c>
      <c r="BT98" s="125" t="str">
        <f t="shared" ca="1" si="78"/>
        <v/>
      </c>
      <c r="BU98" s="126" t="str">
        <f t="shared" ca="1" si="79"/>
        <v/>
      </c>
      <c r="BV98" s="126" t="str">
        <f t="shared" ca="1" si="80"/>
        <v/>
      </c>
      <c r="BW98" s="126" t="str">
        <f t="shared" ca="1" si="81"/>
        <v/>
      </c>
      <c r="BX98" s="126" t="str">
        <f t="shared" ca="1" si="82"/>
        <v/>
      </c>
      <c r="BY98" s="127" t="str">
        <f t="shared" ca="1" si="83"/>
        <v/>
      </c>
      <c r="CA98" s="30" t="str">
        <f t="shared" ca="1" si="84"/>
        <v/>
      </c>
    </row>
    <row r="99" spans="1:79" s="29" customFormat="1" ht="14.1" customHeight="1" x14ac:dyDescent="0.3">
      <c r="A99" s="82" t="str">
        <f t="shared" ca="1" si="47"/>
        <v/>
      </c>
      <c r="B99" s="128"/>
      <c r="C99" s="128"/>
      <c r="D99" s="128"/>
      <c r="E99" s="128"/>
      <c r="F99" s="128" t="s">
        <v>346</v>
      </c>
      <c r="G99" s="128"/>
      <c r="H99" s="128"/>
      <c r="I99" s="128"/>
      <c r="J99" s="128"/>
      <c r="L99" s="129">
        <v>6200</v>
      </c>
      <c r="M99" s="139">
        <f t="shared" si="49"/>
        <v>0</v>
      </c>
      <c r="N99" s="130"/>
      <c r="O99" s="130"/>
      <c r="P99" s="130"/>
      <c r="Q99" s="130"/>
      <c r="R99" s="130"/>
      <c r="AB99" s="29">
        <v>99</v>
      </c>
      <c r="AC99" s="171"/>
      <c r="AD99" s="193"/>
      <c r="AE99" s="175"/>
      <c r="AF99" s="176"/>
      <c r="AG99" s="176"/>
      <c r="AH99" s="176"/>
      <c r="AI99" s="176"/>
      <c r="AJ99" s="175"/>
      <c r="AK99" s="176"/>
      <c r="AL99" s="176"/>
      <c r="AM99" s="176"/>
      <c r="AN99" s="176"/>
      <c r="AO99" s="175"/>
      <c r="AP99" s="176"/>
      <c r="AQ99" s="97">
        <f t="shared" si="51"/>
        <v>4</v>
      </c>
      <c r="AR99" s="29" t="str">
        <f>IF($AQ100&gt;$AQ99, IFERROR(MATCH($AQ99, $AQ100:$AQ$140, 0)-1, ROW($AR$140)-ROW()), "")</f>
        <v/>
      </c>
      <c r="AS99" s="97">
        <f t="shared" ca="1" si="52"/>
        <v>0</v>
      </c>
      <c r="AT99" s="29">
        <f t="shared" ca="1" si="53"/>
        <v>0</v>
      </c>
      <c r="AU99" s="29">
        <f t="shared" ca="1" si="54"/>
        <v>0</v>
      </c>
      <c r="AV99" s="29">
        <f t="shared" ca="1" si="55"/>
        <v>0</v>
      </c>
      <c r="AW99" s="29">
        <f t="shared" ca="1" si="56"/>
        <v>0</v>
      </c>
      <c r="AX99" s="91">
        <f t="shared" ca="1" si="57"/>
        <v>0</v>
      </c>
      <c r="AY99" s="29">
        <f t="shared" ca="1" si="58"/>
        <v>0</v>
      </c>
      <c r="AZ99" s="29">
        <f t="shared" ca="1" si="59"/>
        <v>0</v>
      </c>
      <c r="BA99" s="29">
        <f t="shared" ca="1" si="60"/>
        <v>0</v>
      </c>
      <c r="BB99" s="29">
        <f t="shared" ca="1" si="61"/>
        <v>0</v>
      </c>
      <c r="BC99" s="87" t="str">
        <f t="shared" ca="1" si="62"/>
        <v/>
      </c>
      <c r="BD99" s="32" t="str">
        <f t="shared" ca="1" si="63"/>
        <v/>
      </c>
      <c r="BE99" s="32" t="str">
        <f t="shared" ca="1" si="64"/>
        <v/>
      </c>
      <c r="BF99" s="32" t="str">
        <f t="shared" ca="1" si="65"/>
        <v/>
      </c>
      <c r="BG99" s="32" t="str">
        <f t="shared" ca="1" si="66"/>
        <v/>
      </c>
      <c r="BH99" s="89" t="str">
        <f t="shared" ca="1" si="67"/>
        <v/>
      </c>
      <c r="BI99" s="32" t="str">
        <f t="shared" ca="1" si="68"/>
        <v/>
      </c>
      <c r="BJ99" s="32" t="str">
        <f t="shared" ca="1" si="69"/>
        <v/>
      </c>
      <c r="BK99" s="32" t="str">
        <f t="shared" ca="1" si="70"/>
        <v/>
      </c>
      <c r="BL99" s="32" t="str">
        <f t="shared" ca="1" si="71"/>
        <v/>
      </c>
      <c r="BM99" s="91" t="str">
        <f t="shared" ca="1" si="72"/>
        <v/>
      </c>
      <c r="BN99" s="29" t="str">
        <f t="shared" ca="1" si="73"/>
        <v/>
      </c>
      <c r="BO99" s="29" t="str">
        <f t="shared" ca="1" si="74"/>
        <v/>
      </c>
      <c r="BP99" s="29" t="str">
        <f t="shared" ca="1" si="75"/>
        <v/>
      </c>
      <c r="BQ99" s="29" t="str">
        <f t="shared" ca="1" si="76"/>
        <v/>
      </c>
      <c r="BR99" s="177" t="str">
        <f t="shared" si="48"/>
        <v/>
      </c>
      <c r="BS99" s="93" t="str">
        <f t="shared" ca="1" si="77"/>
        <v/>
      </c>
      <c r="BT99" s="125" t="str">
        <f t="shared" ca="1" si="78"/>
        <v/>
      </c>
      <c r="BU99" s="126" t="str">
        <f t="shared" ca="1" si="79"/>
        <v/>
      </c>
      <c r="BV99" s="126" t="str">
        <f t="shared" ca="1" si="80"/>
        <v/>
      </c>
      <c r="BW99" s="126" t="str">
        <f t="shared" ca="1" si="81"/>
        <v/>
      </c>
      <c r="BX99" s="126" t="str">
        <f t="shared" ca="1" si="82"/>
        <v/>
      </c>
      <c r="BY99" s="127" t="str">
        <f t="shared" ca="1" si="83"/>
        <v/>
      </c>
      <c r="CA99" s="30" t="str">
        <f t="shared" ca="1" si="84"/>
        <v/>
      </c>
    </row>
    <row r="100" spans="1:79" s="29" customFormat="1" ht="14.1" customHeight="1" x14ac:dyDescent="0.3">
      <c r="A100" s="82" t="str">
        <f t="shared" ca="1" si="47"/>
        <v/>
      </c>
      <c r="B100" s="128"/>
      <c r="C100" s="128"/>
      <c r="D100" s="128"/>
      <c r="E100" s="128"/>
      <c r="F100" s="128" t="s">
        <v>347</v>
      </c>
      <c r="G100" s="128"/>
      <c r="H100" s="128"/>
      <c r="I100" s="128"/>
      <c r="J100" s="128"/>
      <c r="L100" s="129">
        <v>6201</v>
      </c>
      <c r="M100" s="139">
        <f t="shared" si="49"/>
        <v>0</v>
      </c>
      <c r="N100" s="130"/>
      <c r="O100" s="130"/>
      <c r="P100" s="130"/>
      <c r="Q100" s="130"/>
      <c r="R100" s="130"/>
      <c r="AB100" s="29">
        <v>100</v>
      </c>
      <c r="AC100" s="171"/>
      <c r="AD100" s="193"/>
      <c r="AE100" s="175"/>
      <c r="AF100" s="176"/>
      <c r="AG100" s="176"/>
      <c r="AH100" s="176"/>
      <c r="AI100" s="176"/>
      <c r="AJ100" s="175"/>
      <c r="AK100" s="176"/>
      <c r="AL100" s="176"/>
      <c r="AM100" s="176"/>
      <c r="AN100" s="176"/>
      <c r="AO100" s="175"/>
      <c r="AP100" s="176"/>
      <c r="AQ100" s="97">
        <f t="shared" si="51"/>
        <v>4</v>
      </c>
      <c r="AR100" s="29" t="str">
        <f>IF($AQ101&gt;$AQ100, IFERROR(MATCH($AQ100, $AQ101:$AQ$140, 0)-1, ROW($AR$140)-ROW()), "")</f>
        <v/>
      </c>
      <c r="AS100" s="97">
        <f t="shared" ca="1" si="52"/>
        <v>0</v>
      </c>
      <c r="AT100" s="29">
        <f t="shared" ca="1" si="53"/>
        <v>0</v>
      </c>
      <c r="AU100" s="29">
        <f t="shared" ca="1" si="54"/>
        <v>0</v>
      </c>
      <c r="AV100" s="29">
        <f t="shared" ca="1" si="55"/>
        <v>0</v>
      </c>
      <c r="AW100" s="29">
        <f t="shared" ca="1" si="56"/>
        <v>0</v>
      </c>
      <c r="AX100" s="91">
        <f t="shared" ca="1" si="57"/>
        <v>0</v>
      </c>
      <c r="AY100" s="29">
        <f t="shared" ca="1" si="58"/>
        <v>0</v>
      </c>
      <c r="AZ100" s="29">
        <f t="shared" ca="1" si="59"/>
        <v>0</v>
      </c>
      <c r="BA100" s="29">
        <f t="shared" ca="1" si="60"/>
        <v>0</v>
      </c>
      <c r="BB100" s="29">
        <f t="shared" ca="1" si="61"/>
        <v>0</v>
      </c>
      <c r="BC100" s="87" t="str">
        <f t="shared" ca="1" si="62"/>
        <v/>
      </c>
      <c r="BD100" s="32" t="str">
        <f t="shared" ca="1" si="63"/>
        <v/>
      </c>
      <c r="BE100" s="32" t="str">
        <f t="shared" ca="1" si="64"/>
        <v/>
      </c>
      <c r="BF100" s="32" t="str">
        <f t="shared" ca="1" si="65"/>
        <v/>
      </c>
      <c r="BG100" s="32" t="str">
        <f t="shared" ca="1" si="66"/>
        <v/>
      </c>
      <c r="BH100" s="89" t="str">
        <f t="shared" ca="1" si="67"/>
        <v/>
      </c>
      <c r="BI100" s="32" t="str">
        <f t="shared" ca="1" si="68"/>
        <v/>
      </c>
      <c r="BJ100" s="32" t="str">
        <f t="shared" ca="1" si="69"/>
        <v/>
      </c>
      <c r="BK100" s="32" t="str">
        <f t="shared" ca="1" si="70"/>
        <v/>
      </c>
      <c r="BL100" s="32" t="str">
        <f t="shared" ca="1" si="71"/>
        <v/>
      </c>
      <c r="BM100" s="91" t="str">
        <f t="shared" ca="1" si="72"/>
        <v/>
      </c>
      <c r="BN100" s="29" t="str">
        <f t="shared" ca="1" si="73"/>
        <v/>
      </c>
      <c r="BO100" s="29" t="str">
        <f t="shared" ca="1" si="74"/>
        <v/>
      </c>
      <c r="BP100" s="29" t="str">
        <f t="shared" ca="1" si="75"/>
        <v/>
      </c>
      <c r="BQ100" s="29" t="str">
        <f t="shared" ca="1" si="76"/>
        <v/>
      </c>
      <c r="BR100" s="177" t="str">
        <f t="shared" si="48"/>
        <v/>
      </c>
      <c r="BS100" s="93" t="str">
        <f t="shared" ca="1" si="77"/>
        <v/>
      </c>
      <c r="BT100" s="125" t="str">
        <f t="shared" ca="1" si="78"/>
        <v/>
      </c>
      <c r="BU100" s="126" t="str">
        <f t="shared" ca="1" si="79"/>
        <v/>
      </c>
      <c r="BV100" s="126" t="str">
        <f t="shared" ca="1" si="80"/>
        <v/>
      </c>
      <c r="BW100" s="126" t="str">
        <f t="shared" ca="1" si="81"/>
        <v/>
      </c>
      <c r="BX100" s="126" t="str">
        <f t="shared" ca="1" si="82"/>
        <v/>
      </c>
      <c r="BY100" s="127" t="str">
        <f t="shared" ca="1" si="83"/>
        <v/>
      </c>
      <c r="CA100" s="30" t="str">
        <f t="shared" ca="1" si="84"/>
        <v/>
      </c>
    </row>
    <row r="101" spans="1:79" s="29" customFormat="1" ht="14.1" customHeight="1" x14ac:dyDescent="0.3">
      <c r="A101" s="82" t="str">
        <f t="shared" ca="1" si="47"/>
        <v/>
      </c>
      <c r="B101" s="128"/>
      <c r="C101" s="128"/>
      <c r="D101" s="128"/>
      <c r="E101" s="128"/>
      <c r="F101" s="128" t="s">
        <v>348</v>
      </c>
      <c r="G101" s="128"/>
      <c r="H101" s="128"/>
      <c r="I101" s="128"/>
      <c r="J101" s="128"/>
      <c r="L101" s="129">
        <v>6202</v>
      </c>
      <c r="M101" s="139">
        <f t="shared" si="49"/>
        <v>0</v>
      </c>
      <c r="N101" s="130"/>
      <c r="O101" s="130"/>
      <c r="P101" s="130"/>
      <c r="Q101" s="130"/>
      <c r="R101" s="130"/>
      <c r="AB101" s="29">
        <v>101</v>
      </c>
      <c r="AC101" s="171"/>
      <c r="AD101" s="193"/>
      <c r="AE101" s="175"/>
      <c r="AF101" s="176"/>
      <c r="AG101" s="176"/>
      <c r="AH101" s="176"/>
      <c r="AI101" s="176"/>
      <c r="AJ101" s="175"/>
      <c r="AK101" s="176"/>
      <c r="AL101" s="176"/>
      <c r="AM101" s="176"/>
      <c r="AN101" s="176"/>
      <c r="AO101" s="175"/>
      <c r="AP101" s="176"/>
      <c r="AQ101" s="97">
        <f t="shared" si="51"/>
        <v>4</v>
      </c>
      <c r="AR101" s="29" t="str">
        <f>IF($AQ102&gt;$AQ101, IFERROR(MATCH($AQ101, $AQ102:$AQ$140, 0)-1, ROW($AR$140)-ROW()), "")</f>
        <v/>
      </c>
      <c r="AS101" s="97">
        <f t="shared" ca="1" si="52"/>
        <v>0</v>
      </c>
      <c r="AT101" s="29">
        <f t="shared" ca="1" si="53"/>
        <v>0</v>
      </c>
      <c r="AU101" s="29">
        <f t="shared" ca="1" si="54"/>
        <v>0</v>
      </c>
      <c r="AV101" s="29">
        <f t="shared" ca="1" si="55"/>
        <v>0</v>
      </c>
      <c r="AW101" s="29">
        <f t="shared" ca="1" si="56"/>
        <v>0</v>
      </c>
      <c r="AX101" s="91">
        <f t="shared" ca="1" si="57"/>
        <v>0</v>
      </c>
      <c r="AY101" s="29">
        <f t="shared" ca="1" si="58"/>
        <v>0</v>
      </c>
      <c r="AZ101" s="29">
        <f t="shared" ca="1" si="59"/>
        <v>0</v>
      </c>
      <c r="BA101" s="29">
        <f t="shared" ca="1" si="60"/>
        <v>0</v>
      </c>
      <c r="BB101" s="29">
        <f t="shared" ca="1" si="61"/>
        <v>0</v>
      </c>
      <c r="BC101" s="87" t="str">
        <f t="shared" ca="1" si="62"/>
        <v/>
      </c>
      <c r="BD101" s="32" t="str">
        <f t="shared" ca="1" si="63"/>
        <v/>
      </c>
      <c r="BE101" s="32" t="str">
        <f t="shared" ca="1" si="64"/>
        <v/>
      </c>
      <c r="BF101" s="32" t="str">
        <f t="shared" ca="1" si="65"/>
        <v/>
      </c>
      <c r="BG101" s="32" t="str">
        <f t="shared" ca="1" si="66"/>
        <v/>
      </c>
      <c r="BH101" s="89" t="str">
        <f t="shared" ca="1" si="67"/>
        <v/>
      </c>
      <c r="BI101" s="32" t="str">
        <f t="shared" ca="1" si="68"/>
        <v/>
      </c>
      <c r="BJ101" s="32" t="str">
        <f t="shared" ca="1" si="69"/>
        <v/>
      </c>
      <c r="BK101" s="32" t="str">
        <f t="shared" ca="1" si="70"/>
        <v/>
      </c>
      <c r="BL101" s="32" t="str">
        <f t="shared" ca="1" si="71"/>
        <v/>
      </c>
      <c r="BM101" s="91" t="str">
        <f t="shared" ca="1" si="72"/>
        <v/>
      </c>
      <c r="BN101" s="29" t="str">
        <f t="shared" ca="1" si="73"/>
        <v/>
      </c>
      <c r="BO101" s="29" t="str">
        <f t="shared" ca="1" si="74"/>
        <v/>
      </c>
      <c r="BP101" s="29" t="str">
        <f t="shared" ca="1" si="75"/>
        <v/>
      </c>
      <c r="BQ101" s="29" t="str">
        <f t="shared" ca="1" si="76"/>
        <v/>
      </c>
      <c r="BR101" s="177" t="str">
        <f t="shared" si="48"/>
        <v/>
      </c>
      <c r="BS101" s="93" t="str">
        <f t="shared" ca="1" si="77"/>
        <v/>
      </c>
      <c r="BT101" s="125" t="str">
        <f t="shared" ca="1" si="78"/>
        <v/>
      </c>
      <c r="BU101" s="126" t="str">
        <f t="shared" ca="1" si="79"/>
        <v/>
      </c>
      <c r="BV101" s="126" t="str">
        <f t="shared" ca="1" si="80"/>
        <v/>
      </c>
      <c r="BW101" s="126" t="str">
        <f t="shared" ca="1" si="81"/>
        <v/>
      </c>
      <c r="BX101" s="126" t="str">
        <f t="shared" ca="1" si="82"/>
        <v/>
      </c>
      <c r="BY101" s="127" t="str">
        <f t="shared" ca="1" si="83"/>
        <v/>
      </c>
      <c r="CA101" s="30" t="str">
        <f t="shared" ca="1" si="84"/>
        <v/>
      </c>
    </row>
    <row r="102" spans="1:79" s="29" customFormat="1" ht="14.1" customHeight="1" x14ac:dyDescent="0.3">
      <c r="A102" s="82" t="str">
        <f t="shared" ca="1" si="47"/>
        <v/>
      </c>
      <c r="B102" s="128"/>
      <c r="C102" s="128"/>
      <c r="D102" s="128"/>
      <c r="E102" s="128"/>
      <c r="F102" s="128" t="s">
        <v>349</v>
      </c>
      <c r="G102" s="128"/>
      <c r="H102" s="128"/>
      <c r="I102" s="128"/>
      <c r="J102" s="128"/>
      <c r="L102" s="129">
        <v>6203</v>
      </c>
      <c r="M102" s="139">
        <f t="shared" si="49"/>
        <v>0</v>
      </c>
      <c r="N102" s="130"/>
      <c r="O102" s="130"/>
      <c r="P102" s="130"/>
      <c r="Q102" s="130"/>
      <c r="R102" s="130"/>
      <c r="AB102" s="29">
        <v>102</v>
      </c>
      <c r="AC102" s="171"/>
      <c r="AD102" s="193"/>
      <c r="AE102" s="175"/>
      <c r="AF102" s="176"/>
      <c r="AG102" s="176"/>
      <c r="AH102" s="176"/>
      <c r="AI102" s="176"/>
      <c r="AJ102" s="175"/>
      <c r="AK102" s="176"/>
      <c r="AL102" s="176"/>
      <c r="AM102" s="176"/>
      <c r="AN102" s="176"/>
      <c r="AO102" s="175"/>
      <c r="AP102" s="176"/>
      <c r="AQ102" s="97">
        <f t="shared" si="51"/>
        <v>4</v>
      </c>
      <c r="AR102" s="29" t="str">
        <f>IF($AQ103&gt;$AQ102, IFERROR(MATCH($AQ102, $AQ103:$AQ$140, 0)-1, ROW($AR$140)-ROW()), "")</f>
        <v/>
      </c>
      <c r="AS102" s="97">
        <f t="shared" ca="1" si="52"/>
        <v>0</v>
      </c>
      <c r="AT102" s="29">
        <f t="shared" ca="1" si="53"/>
        <v>0</v>
      </c>
      <c r="AU102" s="29">
        <f t="shared" ca="1" si="54"/>
        <v>0</v>
      </c>
      <c r="AV102" s="29">
        <f t="shared" ca="1" si="55"/>
        <v>0</v>
      </c>
      <c r="AW102" s="29">
        <f t="shared" ca="1" si="56"/>
        <v>0</v>
      </c>
      <c r="AX102" s="91">
        <f t="shared" ca="1" si="57"/>
        <v>0</v>
      </c>
      <c r="AY102" s="29">
        <f t="shared" ca="1" si="58"/>
        <v>0</v>
      </c>
      <c r="AZ102" s="29">
        <f t="shared" ca="1" si="59"/>
        <v>0</v>
      </c>
      <c r="BA102" s="29">
        <f t="shared" ca="1" si="60"/>
        <v>0</v>
      </c>
      <c r="BB102" s="29">
        <f t="shared" ca="1" si="61"/>
        <v>0</v>
      </c>
      <c r="BC102" s="87" t="str">
        <f t="shared" ca="1" si="62"/>
        <v/>
      </c>
      <c r="BD102" s="32" t="str">
        <f t="shared" ca="1" si="63"/>
        <v/>
      </c>
      <c r="BE102" s="32" t="str">
        <f t="shared" ca="1" si="64"/>
        <v/>
      </c>
      <c r="BF102" s="32" t="str">
        <f t="shared" ca="1" si="65"/>
        <v/>
      </c>
      <c r="BG102" s="32" t="str">
        <f t="shared" ca="1" si="66"/>
        <v/>
      </c>
      <c r="BH102" s="89" t="str">
        <f t="shared" ca="1" si="67"/>
        <v/>
      </c>
      <c r="BI102" s="32" t="str">
        <f t="shared" ca="1" si="68"/>
        <v/>
      </c>
      <c r="BJ102" s="32" t="str">
        <f t="shared" ca="1" si="69"/>
        <v/>
      </c>
      <c r="BK102" s="32" t="str">
        <f t="shared" ca="1" si="70"/>
        <v/>
      </c>
      <c r="BL102" s="32" t="str">
        <f t="shared" ca="1" si="71"/>
        <v/>
      </c>
      <c r="BM102" s="91" t="str">
        <f t="shared" ca="1" si="72"/>
        <v/>
      </c>
      <c r="BN102" s="29" t="str">
        <f t="shared" ca="1" si="73"/>
        <v/>
      </c>
      <c r="BO102" s="29" t="str">
        <f t="shared" ca="1" si="74"/>
        <v/>
      </c>
      <c r="BP102" s="29" t="str">
        <f t="shared" ca="1" si="75"/>
        <v/>
      </c>
      <c r="BQ102" s="29" t="str">
        <f t="shared" ca="1" si="76"/>
        <v/>
      </c>
      <c r="BR102" s="177" t="str">
        <f t="shared" si="48"/>
        <v/>
      </c>
      <c r="BS102" s="93" t="str">
        <f t="shared" ca="1" si="77"/>
        <v/>
      </c>
      <c r="BT102" s="125" t="str">
        <f t="shared" ca="1" si="78"/>
        <v/>
      </c>
      <c r="BU102" s="126" t="str">
        <f t="shared" ca="1" si="79"/>
        <v/>
      </c>
      <c r="BV102" s="126" t="str">
        <f t="shared" ca="1" si="80"/>
        <v/>
      </c>
      <c r="BW102" s="126" t="str">
        <f t="shared" ca="1" si="81"/>
        <v/>
      </c>
      <c r="BX102" s="126" t="str">
        <f t="shared" ca="1" si="82"/>
        <v/>
      </c>
      <c r="BY102" s="127" t="str">
        <f t="shared" ca="1" si="83"/>
        <v/>
      </c>
      <c r="CA102" s="30" t="str">
        <f t="shared" ca="1" si="84"/>
        <v/>
      </c>
    </row>
    <row r="103" spans="1:79" s="29" customFormat="1" ht="14.1" customHeight="1" x14ac:dyDescent="0.3">
      <c r="A103" s="82" t="str">
        <f t="shared" ca="1" si="47"/>
        <v/>
      </c>
      <c r="B103" s="128"/>
      <c r="C103" s="128"/>
      <c r="D103" s="128"/>
      <c r="E103" s="128"/>
      <c r="F103" s="128" t="s">
        <v>350</v>
      </c>
      <c r="G103" s="128"/>
      <c r="H103" s="128"/>
      <c r="I103" s="128"/>
      <c r="J103" s="128"/>
      <c r="L103" s="129">
        <v>6204</v>
      </c>
      <c r="M103" s="139">
        <f t="shared" si="49"/>
        <v>0</v>
      </c>
      <c r="N103" s="130"/>
      <c r="O103" s="130"/>
      <c r="P103" s="130"/>
      <c r="Q103" s="130"/>
      <c r="R103" s="130"/>
      <c r="AB103" s="29">
        <v>103</v>
      </c>
      <c r="AC103" s="171"/>
      <c r="AD103" s="193"/>
      <c r="AE103" s="175"/>
      <c r="AF103" s="176"/>
      <c r="AG103" s="176"/>
      <c r="AH103" s="176"/>
      <c r="AI103" s="176"/>
      <c r="AJ103" s="175"/>
      <c r="AK103" s="176"/>
      <c r="AL103" s="176"/>
      <c r="AM103" s="176"/>
      <c r="AN103" s="176"/>
      <c r="AO103" s="175"/>
      <c r="AP103" s="176"/>
      <c r="AQ103" s="97">
        <f t="shared" si="51"/>
        <v>4</v>
      </c>
      <c r="AR103" s="29" t="str">
        <f>IF($AQ104&gt;$AQ103, IFERROR(MATCH($AQ103, $AQ104:$AQ$140, 0)-1, ROW($AR$140)-ROW()), "")</f>
        <v/>
      </c>
      <c r="AS103" s="97">
        <f t="shared" ca="1" si="52"/>
        <v>0</v>
      </c>
      <c r="AT103" s="29">
        <f t="shared" ca="1" si="53"/>
        <v>0</v>
      </c>
      <c r="AU103" s="29">
        <f t="shared" ca="1" si="54"/>
        <v>0</v>
      </c>
      <c r="AV103" s="29">
        <f t="shared" ca="1" si="55"/>
        <v>0</v>
      </c>
      <c r="AW103" s="29">
        <f t="shared" ca="1" si="56"/>
        <v>0</v>
      </c>
      <c r="AX103" s="91">
        <f t="shared" ca="1" si="57"/>
        <v>0</v>
      </c>
      <c r="AY103" s="29">
        <f t="shared" ca="1" si="58"/>
        <v>0</v>
      </c>
      <c r="AZ103" s="29">
        <f t="shared" ca="1" si="59"/>
        <v>0</v>
      </c>
      <c r="BA103" s="29">
        <f t="shared" ca="1" si="60"/>
        <v>0</v>
      </c>
      <c r="BB103" s="29">
        <f t="shared" ca="1" si="61"/>
        <v>0</v>
      </c>
      <c r="BC103" s="87" t="str">
        <f t="shared" ca="1" si="62"/>
        <v/>
      </c>
      <c r="BD103" s="32" t="str">
        <f t="shared" ca="1" si="63"/>
        <v/>
      </c>
      <c r="BE103" s="32" t="str">
        <f t="shared" ca="1" si="64"/>
        <v/>
      </c>
      <c r="BF103" s="32" t="str">
        <f t="shared" ca="1" si="65"/>
        <v/>
      </c>
      <c r="BG103" s="32" t="str">
        <f t="shared" ca="1" si="66"/>
        <v/>
      </c>
      <c r="BH103" s="89" t="str">
        <f t="shared" ca="1" si="67"/>
        <v/>
      </c>
      <c r="BI103" s="32" t="str">
        <f t="shared" ca="1" si="68"/>
        <v/>
      </c>
      <c r="BJ103" s="32" t="str">
        <f t="shared" ca="1" si="69"/>
        <v/>
      </c>
      <c r="BK103" s="32" t="str">
        <f t="shared" ca="1" si="70"/>
        <v/>
      </c>
      <c r="BL103" s="32" t="str">
        <f t="shared" ca="1" si="71"/>
        <v/>
      </c>
      <c r="BM103" s="91" t="str">
        <f t="shared" ca="1" si="72"/>
        <v/>
      </c>
      <c r="BN103" s="29" t="str">
        <f t="shared" ca="1" si="73"/>
        <v/>
      </c>
      <c r="BO103" s="29" t="str">
        <f t="shared" ca="1" si="74"/>
        <v/>
      </c>
      <c r="BP103" s="29" t="str">
        <f t="shared" ca="1" si="75"/>
        <v/>
      </c>
      <c r="BQ103" s="29" t="str">
        <f t="shared" ca="1" si="76"/>
        <v/>
      </c>
      <c r="BR103" s="177" t="str">
        <f t="shared" si="48"/>
        <v/>
      </c>
      <c r="BS103" s="93" t="str">
        <f t="shared" ca="1" si="77"/>
        <v/>
      </c>
      <c r="BT103" s="125" t="str">
        <f t="shared" ca="1" si="78"/>
        <v/>
      </c>
      <c r="BU103" s="126" t="str">
        <f t="shared" ca="1" si="79"/>
        <v/>
      </c>
      <c r="BV103" s="126" t="str">
        <f t="shared" ca="1" si="80"/>
        <v/>
      </c>
      <c r="BW103" s="126" t="str">
        <f t="shared" ca="1" si="81"/>
        <v/>
      </c>
      <c r="BX103" s="126" t="str">
        <f t="shared" ca="1" si="82"/>
        <v/>
      </c>
      <c r="BY103" s="127" t="str">
        <f t="shared" ca="1" si="83"/>
        <v/>
      </c>
      <c r="CA103" s="30" t="str">
        <f t="shared" ca="1" si="84"/>
        <v/>
      </c>
    </row>
    <row r="104" spans="1:79" s="29" customFormat="1" ht="14.1" customHeight="1" x14ac:dyDescent="0.3">
      <c r="A104" s="82" t="str">
        <f t="shared" ca="1" si="47"/>
        <v/>
      </c>
      <c r="B104" s="128"/>
      <c r="C104" s="128" t="s">
        <v>38</v>
      </c>
      <c r="D104" s="128" t="s">
        <v>38</v>
      </c>
      <c r="E104" s="128" t="s">
        <v>169</v>
      </c>
      <c r="F104" s="128"/>
      <c r="G104" s="128"/>
      <c r="H104" s="128"/>
      <c r="I104" s="128"/>
      <c r="J104" s="128"/>
      <c r="L104" s="129">
        <v>621</v>
      </c>
      <c r="M104" s="139">
        <f t="shared" si="49"/>
        <v>0</v>
      </c>
      <c r="N104" s="130"/>
      <c r="O104" s="130"/>
      <c r="P104" s="130"/>
      <c r="Q104" s="130"/>
      <c r="R104" s="130"/>
      <c r="AB104" s="29">
        <v>104</v>
      </c>
      <c r="AC104" s="171"/>
      <c r="AD104" s="193"/>
      <c r="AE104" s="175"/>
      <c r="AF104" s="176"/>
      <c r="AG104" s="176"/>
      <c r="AH104" s="176"/>
      <c r="AI104" s="176"/>
      <c r="AJ104" s="97"/>
      <c r="AO104" s="97"/>
      <c r="AQ104" s="97">
        <f t="shared" si="51"/>
        <v>3</v>
      </c>
      <c r="AR104" s="29" t="str">
        <f>IF($AQ105&gt;$AQ104, IFERROR(MATCH($AQ104, $AQ105:$AQ$140, 0)-1, ROW($AR$140)-ROW()), "")</f>
        <v/>
      </c>
      <c r="AS104" s="97">
        <f t="shared" ca="1" si="52"/>
        <v>0</v>
      </c>
      <c r="AT104" s="29">
        <f t="shared" ca="1" si="53"/>
        <v>0</v>
      </c>
      <c r="AU104" s="29">
        <f t="shared" ca="1" si="54"/>
        <v>0</v>
      </c>
      <c r="AV104" s="29">
        <f t="shared" ca="1" si="55"/>
        <v>0</v>
      </c>
      <c r="AW104" s="29">
        <f t="shared" ca="1" si="56"/>
        <v>0</v>
      </c>
      <c r="AX104" s="91">
        <f t="shared" ca="1" si="57"/>
        <v>0</v>
      </c>
      <c r="AY104" s="29">
        <f t="shared" ca="1" si="58"/>
        <v>0</v>
      </c>
      <c r="AZ104" s="29">
        <f t="shared" ca="1" si="59"/>
        <v>0</v>
      </c>
      <c r="BA104" s="29">
        <f t="shared" ca="1" si="60"/>
        <v>0</v>
      </c>
      <c r="BB104" s="29">
        <f t="shared" ca="1" si="61"/>
        <v>0</v>
      </c>
      <c r="BC104" s="87" t="str">
        <f t="shared" ca="1" si="62"/>
        <v/>
      </c>
      <c r="BD104" s="32" t="str">
        <f t="shared" ca="1" si="63"/>
        <v/>
      </c>
      <c r="BE104" s="32" t="str">
        <f t="shared" ca="1" si="64"/>
        <v/>
      </c>
      <c r="BF104" s="32" t="str">
        <f t="shared" ca="1" si="65"/>
        <v/>
      </c>
      <c r="BG104" s="32" t="str">
        <f t="shared" ca="1" si="66"/>
        <v/>
      </c>
      <c r="BH104" s="89" t="str">
        <f t="shared" ca="1" si="67"/>
        <v/>
      </c>
      <c r="BI104" s="32" t="str">
        <f t="shared" ca="1" si="68"/>
        <v/>
      </c>
      <c r="BJ104" s="32" t="str">
        <f t="shared" ca="1" si="69"/>
        <v/>
      </c>
      <c r="BK104" s="32" t="str">
        <f t="shared" ca="1" si="70"/>
        <v/>
      </c>
      <c r="BL104" s="32" t="str">
        <f t="shared" ca="1" si="71"/>
        <v/>
      </c>
      <c r="BM104" s="91" t="str">
        <f t="shared" ca="1" si="72"/>
        <v/>
      </c>
      <c r="BN104" s="29" t="str">
        <f t="shared" ca="1" si="73"/>
        <v/>
      </c>
      <c r="BO104" s="29" t="str">
        <f t="shared" ca="1" si="74"/>
        <v/>
      </c>
      <c r="BP104" s="29" t="str">
        <f t="shared" ca="1" si="75"/>
        <v/>
      </c>
      <c r="BQ104" s="29" t="str">
        <f t="shared" ca="1" si="76"/>
        <v/>
      </c>
      <c r="BR104" s="177" t="str">
        <f t="shared" si="48"/>
        <v/>
      </c>
      <c r="BS104" s="93" t="str">
        <f t="shared" ca="1" si="77"/>
        <v/>
      </c>
      <c r="BT104" s="125" t="str">
        <f t="shared" ca="1" si="78"/>
        <v/>
      </c>
      <c r="BU104" s="126" t="str">
        <f t="shared" ca="1" si="79"/>
        <v/>
      </c>
      <c r="BV104" s="126" t="str">
        <f t="shared" ca="1" si="80"/>
        <v/>
      </c>
      <c r="BW104" s="126" t="str">
        <f t="shared" ca="1" si="81"/>
        <v/>
      </c>
      <c r="BX104" s="126" t="str">
        <f t="shared" ca="1" si="82"/>
        <v/>
      </c>
      <c r="BY104" s="127" t="str">
        <f t="shared" ca="1" si="83"/>
        <v/>
      </c>
      <c r="CA104" s="30" t="str">
        <f t="shared" ca="1" si="84"/>
        <v/>
      </c>
    </row>
    <row r="105" spans="1:79" s="29" customFormat="1" ht="14.1" customHeight="1" x14ac:dyDescent="0.3">
      <c r="A105" s="82" t="str">
        <f t="shared" ca="1" si="47"/>
        <v/>
      </c>
      <c r="B105" s="128"/>
      <c r="C105" s="128" t="s">
        <v>38</v>
      </c>
      <c r="D105" s="128" t="s">
        <v>38</v>
      </c>
      <c r="E105" s="128" t="s">
        <v>170</v>
      </c>
      <c r="F105" s="128"/>
      <c r="G105" s="128"/>
      <c r="H105" s="128"/>
      <c r="I105" s="128"/>
      <c r="J105" s="128"/>
      <c r="L105" s="129">
        <v>622</v>
      </c>
      <c r="M105" s="139">
        <f t="shared" si="49"/>
        <v>0</v>
      </c>
      <c r="N105" s="130"/>
      <c r="O105" s="130"/>
      <c r="P105" s="130"/>
      <c r="Q105" s="130"/>
      <c r="R105" s="130"/>
      <c r="AB105" s="29">
        <v>105</v>
      </c>
      <c r="AC105" s="171"/>
      <c r="AD105" s="193"/>
      <c r="AE105" s="175"/>
      <c r="AF105" s="176"/>
      <c r="AG105" s="176"/>
      <c r="AH105" s="176"/>
      <c r="AI105" s="176"/>
      <c r="AJ105" s="97"/>
      <c r="AO105" s="97"/>
      <c r="AQ105" s="97">
        <f t="shared" si="51"/>
        <v>3</v>
      </c>
      <c r="AR105" s="29" t="str">
        <f>IF($AQ106&gt;$AQ105, IFERROR(MATCH($AQ105, $AQ106:$AQ$140, 0)-1, ROW($AR$140)-ROW()), "")</f>
        <v/>
      </c>
      <c r="AS105" s="97">
        <f t="shared" ca="1" si="52"/>
        <v>0</v>
      </c>
      <c r="AT105" s="29">
        <f t="shared" ca="1" si="53"/>
        <v>0</v>
      </c>
      <c r="AU105" s="29">
        <f t="shared" ca="1" si="54"/>
        <v>0</v>
      </c>
      <c r="AV105" s="29">
        <f t="shared" ca="1" si="55"/>
        <v>0</v>
      </c>
      <c r="AW105" s="29">
        <f t="shared" ca="1" si="56"/>
        <v>0</v>
      </c>
      <c r="AX105" s="91">
        <f t="shared" ca="1" si="57"/>
        <v>0</v>
      </c>
      <c r="AY105" s="29">
        <f t="shared" ca="1" si="58"/>
        <v>0</v>
      </c>
      <c r="AZ105" s="29">
        <f t="shared" ca="1" si="59"/>
        <v>0</v>
      </c>
      <c r="BA105" s="29">
        <f t="shared" ca="1" si="60"/>
        <v>0</v>
      </c>
      <c r="BB105" s="29">
        <f t="shared" ca="1" si="61"/>
        <v>0</v>
      </c>
      <c r="BC105" s="87" t="str">
        <f t="shared" ca="1" si="62"/>
        <v/>
      </c>
      <c r="BD105" s="32" t="str">
        <f t="shared" ca="1" si="63"/>
        <v/>
      </c>
      <c r="BE105" s="32" t="str">
        <f t="shared" ca="1" si="64"/>
        <v/>
      </c>
      <c r="BF105" s="32" t="str">
        <f t="shared" ca="1" si="65"/>
        <v/>
      </c>
      <c r="BG105" s="32" t="str">
        <f t="shared" ca="1" si="66"/>
        <v/>
      </c>
      <c r="BH105" s="89" t="str">
        <f t="shared" ca="1" si="67"/>
        <v/>
      </c>
      <c r="BI105" s="32" t="str">
        <f t="shared" ca="1" si="68"/>
        <v/>
      </c>
      <c r="BJ105" s="32" t="str">
        <f t="shared" ca="1" si="69"/>
        <v/>
      </c>
      <c r="BK105" s="32" t="str">
        <f t="shared" ca="1" si="70"/>
        <v/>
      </c>
      <c r="BL105" s="32" t="str">
        <f t="shared" ca="1" si="71"/>
        <v/>
      </c>
      <c r="BM105" s="91" t="str">
        <f t="shared" ca="1" si="72"/>
        <v/>
      </c>
      <c r="BN105" s="29" t="str">
        <f t="shared" ca="1" si="73"/>
        <v/>
      </c>
      <c r="BO105" s="29" t="str">
        <f t="shared" ca="1" si="74"/>
        <v/>
      </c>
      <c r="BP105" s="29" t="str">
        <f t="shared" ca="1" si="75"/>
        <v/>
      </c>
      <c r="BQ105" s="29" t="str">
        <f t="shared" ca="1" si="76"/>
        <v/>
      </c>
      <c r="BR105" s="177" t="str">
        <f t="shared" si="48"/>
        <v/>
      </c>
      <c r="BS105" s="93" t="str">
        <f t="shared" ca="1" si="77"/>
        <v/>
      </c>
      <c r="BT105" s="125" t="str">
        <f t="shared" ca="1" si="78"/>
        <v/>
      </c>
      <c r="BU105" s="126" t="str">
        <f t="shared" ca="1" si="79"/>
        <v/>
      </c>
      <c r="BV105" s="126" t="str">
        <f t="shared" ca="1" si="80"/>
        <v/>
      </c>
      <c r="BW105" s="126" t="str">
        <f t="shared" ca="1" si="81"/>
        <v/>
      </c>
      <c r="BX105" s="126" t="str">
        <f t="shared" ca="1" si="82"/>
        <v/>
      </c>
      <c r="BY105" s="127" t="str">
        <f t="shared" ca="1" si="83"/>
        <v/>
      </c>
      <c r="CA105" s="30" t="str">
        <f t="shared" ca="1" si="84"/>
        <v/>
      </c>
    </row>
    <row r="106" spans="1:79" s="29" customFormat="1" ht="14.1" customHeight="1" x14ac:dyDescent="0.3">
      <c r="A106" s="82" t="str">
        <f t="shared" ca="1" si="47"/>
        <v/>
      </c>
      <c r="B106" s="128"/>
      <c r="C106" s="128" t="s">
        <v>38</v>
      </c>
      <c r="D106" s="128" t="s">
        <v>38</v>
      </c>
      <c r="E106" s="128" t="s">
        <v>171</v>
      </c>
      <c r="F106" s="128"/>
      <c r="G106" s="128"/>
      <c r="H106" s="128"/>
      <c r="I106" s="128"/>
      <c r="J106" s="128"/>
      <c r="L106" s="129">
        <v>623</v>
      </c>
      <c r="M106" s="139">
        <f t="shared" si="49"/>
        <v>0</v>
      </c>
      <c r="N106" s="130">
        <f>SUM(N107:N110)</f>
        <v>0</v>
      </c>
      <c r="O106" s="130">
        <f>SUM(O107:O110)</f>
        <v>0</v>
      </c>
      <c r="P106" s="130">
        <f>SUM(P107:P110)</f>
        <v>0</v>
      </c>
      <c r="Q106" s="130"/>
      <c r="R106" s="130"/>
      <c r="AB106" s="29">
        <v>106</v>
      </c>
      <c r="AC106" s="171">
        <v>1</v>
      </c>
      <c r="AD106" s="193"/>
      <c r="AE106" s="175"/>
      <c r="AF106" s="176"/>
      <c r="AG106" s="176"/>
      <c r="AH106" s="176"/>
      <c r="AI106" s="176"/>
      <c r="AJ106" s="178"/>
      <c r="AK106" s="179"/>
      <c r="AL106" s="179"/>
      <c r="AM106" s="179"/>
      <c r="AN106" s="179"/>
      <c r="AO106" s="178"/>
      <c r="AP106" s="179"/>
      <c r="AQ106" s="97">
        <f t="shared" si="51"/>
        <v>3</v>
      </c>
      <c r="AR106" s="29">
        <f>IF($AQ107&gt;$AQ106, IFERROR(MATCH($AQ106, $AQ107:$AQ$140, 0)-1, ROW($AR$140)-ROW()), "")</f>
        <v>4</v>
      </c>
      <c r="AS106" s="97">
        <f t="shared" ca="1" si="52"/>
        <v>0</v>
      </c>
      <c r="AT106" s="29">
        <f t="shared" ca="1" si="53"/>
        <v>0</v>
      </c>
      <c r="AU106" s="29">
        <f t="shared" ca="1" si="54"/>
        <v>0</v>
      </c>
      <c r="AV106" s="29">
        <f t="shared" ca="1" si="55"/>
        <v>0</v>
      </c>
      <c r="AW106" s="29">
        <f t="shared" ca="1" si="56"/>
        <v>0</v>
      </c>
      <c r="AX106" s="91">
        <f t="shared" ca="1" si="57"/>
        <v>0</v>
      </c>
      <c r="AY106" s="29">
        <f t="shared" ca="1" si="58"/>
        <v>0</v>
      </c>
      <c r="AZ106" s="29">
        <f t="shared" ca="1" si="59"/>
        <v>0</v>
      </c>
      <c r="BA106" s="29">
        <f t="shared" ca="1" si="60"/>
        <v>0</v>
      </c>
      <c r="BB106" s="29">
        <f t="shared" ca="1" si="61"/>
        <v>0</v>
      </c>
      <c r="BC106" s="87" t="str">
        <f t="shared" ca="1" si="62"/>
        <v/>
      </c>
      <c r="BD106" s="32" t="str">
        <f t="shared" ca="1" si="63"/>
        <v/>
      </c>
      <c r="BE106" s="32" t="str">
        <f t="shared" ca="1" si="64"/>
        <v/>
      </c>
      <c r="BF106" s="32" t="str">
        <f t="shared" ca="1" si="65"/>
        <v/>
      </c>
      <c r="BG106" s="32" t="str">
        <f t="shared" ca="1" si="66"/>
        <v/>
      </c>
      <c r="BH106" s="89" t="str">
        <f t="shared" ca="1" si="67"/>
        <v/>
      </c>
      <c r="BI106" s="32" t="str">
        <f t="shared" ca="1" si="68"/>
        <v/>
      </c>
      <c r="BJ106" s="32" t="str">
        <f t="shared" ca="1" si="69"/>
        <v/>
      </c>
      <c r="BK106" s="32" t="str">
        <f t="shared" ca="1" si="70"/>
        <v/>
      </c>
      <c r="BL106" s="32" t="str">
        <f t="shared" ca="1" si="71"/>
        <v/>
      </c>
      <c r="BM106" s="91" t="str">
        <f t="shared" ca="1" si="72"/>
        <v/>
      </c>
      <c r="BN106" s="29" t="str">
        <f t="shared" ca="1" si="73"/>
        <v/>
      </c>
      <c r="BO106" s="29" t="str">
        <f t="shared" ca="1" si="74"/>
        <v/>
      </c>
      <c r="BP106" s="29" t="str">
        <f t="shared" ca="1" si="75"/>
        <v/>
      </c>
      <c r="BQ106" s="29" t="str">
        <f t="shared" ca="1" si="76"/>
        <v/>
      </c>
      <c r="BR106" s="177" t="str">
        <f t="shared" si="48"/>
        <v/>
      </c>
      <c r="BS106" s="93" t="str">
        <f t="shared" ca="1" si="77"/>
        <v/>
      </c>
      <c r="BT106" s="125" t="str">
        <f t="shared" ca="1" si="78"/>
        <v/>
      </c>
      <c r="BU106" s="126" t="str">
        <f t="shared" ca="1" si="79"/>
        <v/>
      </c>
      <c r="BV106" s="126" t="str">
        <f t="shared" ca="1" si="80"/>
        <v/>
      </c>
      <c r="BW106" s="126" t="str">
        <f t="shared" ca="1" si="81"/>
        <v/>
      </c>
      <c r="BX106" s="126" t="str">
        <f t="shared" ca="1" si="82"/>
        <v/>
      </c>
      <c r="BY106" s="127" t="str">
        <f t="shared" ca="1" si="83"/>
        <v/>
      </c>
      <c r="CA106" s="30" t="str">
        <f t="shared" ca="1" si="84"/>
        <v/>
      </c>
    </row>
    <row r="107" spans="1:79" s="29" customFormat="1" ht="14.1" customHeight="1" x14ac:dyDescent="0.3">
      <c r="A107" s="82" t="str">
        <f t="shared" ca="1" si="47"/>
        <v/>
      </c>
      <c r="B107" s="128"/>
      <c r="C107" s="128"/>
      <c r="D107" s="128"/>
      <c r="E107" s="128"/>
      <c r="F107" s="128" t="s">
        <v>351</v>
      </c>
      <c r="G107" s="128"/>
      <c r="H107" s="128"/>
      <c r="I107" s="128"/>
      <c r="J107" s="128"/>
      <c r="L107" s="129">
        <v>6230</v>
      </c>
      <c r="M107" s="139">
        <f t="shared" si="49"/>
        <v>0</v>
      </c>
      <c r="N107" s="130"/>
      <c r="O107" s="130"/>
      <c r="P107" s="130"/>
      <c r="Q107" s="130"/>
      <c r="R107" s="130"/>
      <c r="AB107" s="29">
        <v>107</v>
      </c>
      <c r="AC107" s="171"/>
      <c r="AD107" s="193"/>
      <c r="AE107" s="175"/>
      <c r="AF107" s="176"/>
      <c r="AG107" s="176"/>
      <c r="AH107" s="176"/>
      <c r="AI107" s="176"/>
      <c r="AJ107" s="178"/>
      <c r="AK107" s="179"/>
      <c r="AL107" s="179"/>
      <c r="AM107" s="179"/>
      <c r="AN107" s="179"/>
      <c r="AO107" s="178"/>
      <c r="AP107" s="179"/>
      <c r="AQ107" s="97">
        <f t="shared" si="51"/>
        <v>4</v>
      </c>
      <c r="AR107" s="29" t="str">
        <f>IF($AQ108&gt;$AQ107, IFERROR(MATCH($AQ107, $AQ108:$AQ$140, 0)-1, ROW($AR$140)-ROW()), "")</f>
        <v/>
      </c>
      <c r="AS107" s="97">
        <f t="shared" ca="1" si="52"/>
        <v>0</v>
      </c>
      <c r="AT107" s="29">
        <f t="shared" ca="1" si="53"/>
        <v>0</v>
      </c>
      <c r="AU107" s="29">
        <f t="shared" ca="1" si="54"/>
        <v>0</v>
      </c>
      <c r="AV107" s="29">
        <f t="shared" ca="1" si="55"/>
        <v>0</v>
      </c>
      <c r="AW107" s="29">
        <f t="shared" ca="1" si="56"/>
        <v>0</v>
      </c>
      <c r="AX107" s="91">
        <f t="shared" ca="1" si="57"/>
        <v>0</v>
      </c>
      <c r="AY107" s="29">
        <f t="shared" ca="1" si="58"/>
        <v>0</v>
      </c>
      <c r="AZ107" s="29">
        <f t="shared" ca="1" si="59"/>
        <v>0</v>
      </c>
      <c r="BA107" s="29">
        <f t="shared" ca="1" si="60"/>
        <v>0</v>
      </c>
      <c r="BB107" s="29">
        <f t="shared" ca="1" si="61"/>
        <v>0</v>
      </c>
      <c r="BC107" s="87" t="str">
        <f t="shared" ca="1" si="62"/>
        <v/>
      </c>
      <c r="BD107" s="32" t="str">
        <f t="shared" ca="1" si="63"/>
        <v/>
      </c>
      <c r="BE107" s="32" t="str">
        <f t="shared" ca="1" si="64"/>
        <v/>
      </c>
      <c r="BF107" s="32" t="str">
        <f t="shared" ca="1" si="65"/>
        <v/>
      </c>
      <c r="BG107" s="32" t="str">
        <f t="shared" ca="1" si="66"/>
        <v/>
      </c>
      <c r="BH107" s="89" t="str">
        <f t="shared" ca="1" si="67"/>
        <v/>
      </c>
      <c r="BI107" s="32" t="str">
        <f t="shared" ca="1" si="68"/>
        <v/>
      </c>
      <c r="BJ107" s="32" t="str">
        <f t="shared" ca="1" si="69"/>
        <v/>
      </c>
      <c r="BK107" s="32" t="str">
        <f t="shared" ca="1" si="70"/>
        <v/>
      </c>
      <c r="BL107" s="32" t="str">
        <f t="shared" ca="1" si="71"/>
        <v/>
      </c>
      <c r="BM107" s="91" t="str">
        <f t="shared" ca="1" si="72"/>
        <v/>
      </c>
      <c r="BN107" s="29" t="str">
        <f t="shared" ca="1" si="73"/>
        <v/>
      </c>
      <c r="BO107" s="29" t="str">
        <f t="shared" ca="1" si="74"/>
        <v/>
      </c>
      <c r="BP107" s="29" t="str">
        <f t="shared" ca="1" si="75"/>
        <v/>
      </c>
      <c r="BQ107" s="29" t="str">
        <f t="shared" ca="1" si="76"/>
        <v/>
      </c>
      <c r="BR107" s="177" t="str">
        <f t="shared" si="48"/>
        <v/>
      </c>
      <c r="BS107" s="93" t="str">
        <f t="shared" ca="1" si="77"/>
        <v/>
      </c>
      <c r="BT107" s="125" t="str">
        <f t="shared" ca="1" si="78"/>
        <v/>
      </c>
      <c r="BU107" s="126" t="str">
        <f t="shared" ca="1" si="79"/>
        <v/>
      </c>
      <c r="BV107" s="126" t="str">
        <f t="shared" ca="1" si="80"/>
        <v/>
      </c>
      <c r="BW107" s="126" t="str">
        <f t="shared" ca="1" si="81"/>
        <v/>
      </c>
      <c r="BX107" s="126" t="str">
        <f t="shared" ca="1" si="82"/>
        <v/>
      </c>
      <c r="BY107" s="127" t="str">
        <f t="shared" ca="1" si="83"/>
        <v/>
      </c>
      <c r="CA107" s="30" t="str">
        <f t="shared" ca="1" si="84"/>
        <v/>
      </c>
    </row>
    <row r="108" spans="1:79" s="29" customFormat="1" ht="14.1" customHeight="1" x14ac:dyDescent="0.3">
      <c r="A108" s="82" t="str">
        <f t="shared" ca="1" si="47"/>
        <v/>
      </c>
      <c r="B108" s="128"/>
      <c r="C108" s="128"/>
      <c r="D108" s="128"/>
      <c r="E108" s="128"/>
      <c r="F108" s="128" t="s">
        <v>352</v>
      </c>
      <c r="G108" s="128"/>
      <c r="H108" s="128"/>
      <c r="I108" s="128"/>
      <c r="J108" s="128"/>
      <c r="L108" s="129">
        <v>6231</v>
      </c>
      <c r="M108" s="139">
        <f t="shared" si="49"/>
        <v>0</v>
      </c>
      <c r="N108" s="130"/>
      <c r="O108" s="130"/>
      <c r="P108" s="130"/>
      <c r="Q108" s="130"/>
      <c r="R108" s="130"/>
      <c r="AB108" s="29">
        <v>108</v>
      </c>
      <c r="AC108" s="171"/>
      <c r="AD108" s="193"/>
      <c r="AE108" s="175"/>
      <c r="AF108" s="176"/>
      <c r="AG108" s="176"/>
      <c r="AH108" s="176"/>
      <c r="AI108" s="176"/>
      <c r="AJ108" s="178"/>
      <c r="AK108" s="179"/>
      <c r="AL108" s="179"/>
      <c r="AM108" s="179"/>
      <c r="AN108" s="179"/>
      <c r="AO108" s="178"/>
      <c r="AP108" s="179"/>
      <c r="AQ108" s="97">
        <f t="shared" si="51"/>
        <v>4</v>
      </c>
      <c r="AR108" s="29" t="str">
        <f>IF($AQ109&gt;$AQ108, IFERROR(MATCH($AQ108, $AQ109:$AQ$140, 0)-1, ROW($AR$140)-ROW()), "")</f>
        <v/>
      </c>
      <c r="AS108" s="97">
        <f t="shared" ca="1" si="52"/>
        <v>0</v>
      </c>
      <c r="AT108" s="29">
        <f t="shared" ca="1" si="53"/>
        <v>0</v>
      </c>
      <c r="AU108" s="29">
        <f t="shared" ca="1" si="54"/>
        <v>0</v>
      </c>
      <c r="AV108" s="29">
        <f t="shared" ca="1" si="55"/>
        <v>0</v>
      </c>
      <c r="AW108" s="29">
        <f t="shared" ca="1" si="56"/>
        <v>0</v>
      </c>
      <c r="AX108" s="91">
        <f t="shared" ca="1" si="57"/>
        <v>0</v>
      </c>
      <c r="AY108" s="29">
        <f t="shared" ca="1" si="58"/>
        <v>0</v>
      </c>
      <c r="AZ108" s="29">
        <f t="shared" ca="1" si="59"/>
        <v>0</v>
      </c>
      <c r="BA108" s="29">
        <f t="shared" ca="1" si="60"/>
        <v>0</v>
      </c>
      <c r="BB108" s="29">
        <f t="shared" ca="1" si="61"/>
        <v>0</v>
      </c>
      <c r="BC108" s="87" t="str">
        <f t="shared" ca="1" si="62"/>
        <v/>
      </c>
      <c r="BD108" s="32" t="str">
        <f t="shared" ca="1" si="63"/>
        <v/>
      </c>
      <c r="BE108" s="32" t="str">
        <f t="shared" ca="1" si="64"/>
        <v/>
      </c>
      <c r="BF108" s="32" t="str">
        <f t="shared" ca="1" si="65"/>
        <v/>
      </c>
      <c r="BG108" s="32" t="str">
        <f t="shared" ca="1" si="66"/>
        <v/>
      </c>
      <c r="BH108" s="89" t="str">
        <f t="shared" ca="1" si="67"/>
        <v/>
      </c>
      <c r="BI108" s="32" t="str">
        <f t="shared" ca="1" si="68"/>
        <v/>
      </c>
      <c r="BJ108" s="32" t="str">
        <f t="shared" ca="1" si="69"/>
        <v/>
      </c>
      <c r="BK108" s="32" t="str">
        <f t="shared" ca="1" si="70"/>
        <v/>
      </c>
      <c r="BL108" s="32" t="str">
        <f t="shared" ca="1" si="71"/>
        <v/>
      </c>
      <c r="BM108" s="91" t="str">
        <f t="shared" ca="1" si="72"/>
        <v/>
      </c>
      <c r="BN108" s="29" t="str">
        <f t="shared" ca="1" si="73"/>
        <v/>
      </c>
      <c r="BO108" s="29" t="str">
        <f t="shared" ca="1" si="74"/>
        <v/>
      </c>
      <c r="BP108" s="29" t="str">
        <f t="shared" ca="1" si="75"/>
        <v/>
      </c>
      <c r="BQ108" s="29" t="str">
        <f t="shared" ca="1" si="76"/>
        <v/>
      </c>
      <c r="BR108" s="177" t="str">
        <f t="shared" si="48"/>
        <v/>
      </c>
      <c r="BS108" s="93" t="str">
        <f t="shared" ca="1" si="77"/>
        <v/>
      </c>
      <c r="BT108" s="125" t="str">
        <f t="shared" ca="1" si="78"/>
        <v/>
      </c>
      <c r="BU108" s="126" t="str">
        <f t="shared" ca="1" si="79"/>
        <v/>
      </c>
      <c r="BV108" s="126" t="str">
        <f t="shared" ca="1" si="80"/>
        <v/>
      </c>
      <c r="BW108" s="126" t="str">
        <f t="shared" ca="1" si="81"/>
        <v/>
      </c>
      <c r="BX108" s="126" t="str">
        <f t="shared" ca="1" si="82"/>
        <v/>
      </c>
      <c r="BY108" s="127" t="str">
        <f t="shared" ca="1" si="83"/>
        <v/>
      </c>
      <c r="CA108" s="30" t="str">
        <f t="shared" ca="1" si="84"/>
        <v/>
      </c>
    </row>
    <row r="109" spans="1:79" s="29" customFormat="1" ht="14.1" customHeight="1" x14ac:dyDescent="0.3">
      <c r="A109" s="82" t="str">
        <f t="shared" ca="1" si="47"/>
        <v/>
      </c>
      <c r="B109" s="128"/>
      <c r="C109" s="128"/>
      <c r="D109" s="128"/>
      <c r="E109" s="128"/>
      <c r="F109" s="128" t="s">
        <v>353</v>
      </c>
      <c r="G109" s="128"/>
      <c r="H109" s="128"/>
      <c r="I109" s="128"/>
      <c r="J109" s="128"/>
      <c r="L109" s="129">
        <v>6233</v>
      </c>
      <c r="M109" s="139">
        <f t="shared" si="49"/>
        <v>0</v>
      </c>
      <c r="N109" s="130"/>
      <c r="O109" s="130"/>
      <c r="P109" s="130"/>
      <c r="Q109" s="130"/>
      <c r="R109" s="130"/>
      <c r="AB109" s="29">
        <v>109</v>
      </c>
      <c r="AC109" s="171"/>
      <c r="AD109" s="193"/>
      <c r="AE109" s="175"/>
      <c r="AF109" s="176"/>
      <c r="AG109" s="176"/>
      <c r="AH109" s="176"/>
      <c r="AI109" s="176"/>
      <c r="AJ109" s="178"/>
      <c r="AK109" s="179"/>
      <c r="AL109" s="179"/>
      <c r="AM109" s="179"/>
      <c r="AN109" s="179"/>
      <c r="AO109" s="178"/>
      <c r="AP109" s="179"/>
      <c r="AQ109" s="97">
        <f t="shared" si="51"/>
        <v>4</v>
      </c>
      <c r="AR109" s="29" t="str">
        <f>IF($AQ110&gt;$AQ109, IFERROR(MATCH($AQ109, $AQ110:$AQ$140, 0)-1, ROW($AR$140)-ROW()), "")</f>
        <v/>
      </c>
      <c r="AS109" s="97">
        <f t="shared" ca="1" si="52"/>
        <v>0</v>
      </c>
      <c r="AT109" s="29">
        <f t="shared" ca="1" si="53"/>
        <v>0</v>
      </c>
      <c r="AU109" s="29">
        <f t="shared" ca="1" si="54"/>
        <v>0</v>
      </c>
      <c r="AV109" s="29">
        <f t="shared" ca="1" si="55"/>
        <v>0</v>
      </c>
      <c r="AW109" s="29">
        <f t="shared" ca="1" si="56"/>
        <v>0</v>
      </c>
      <c r="AX109" s="91">
        <f t="shared" ca="1" si="57"/>
        <v>0</v>
      </c>
      <c r="AY109" s="29">
        <f t="shared" ca="1" si="58"/>
        <v>0</v>
      </c>
      <c r="AZ109" s="29">
        <f t="shared" ca="1" si="59"/>
        <v>0</v>
      </c>
      <c r="BA109" s="29">
        <f t="shared" ca="1" si="60"/>
        <v>0</v>
      </c>
      <c r="BB109" s="29">
        <f t="shared" ca="1" si="61"/>
        <v>0</v>
      </c>
      <c r="BC109" s="87" t="str">
        <f t="shared" ca="1" si="62"/>
        <v/>
      </c>
      <c r="BD109" s="32" t="str">
        <f t="shared" ca="1" si="63"/>
        <v/>
      </c>
      <c r="BE109" s="32" t="str">
        <f t="shared" ca="1" si="64"/>
        <v/>
      </c>
      <c r="BF109" s="32" t="str">
        <f t="shared" ca="1" si="65"/>
        <v/>
      </c>
      <c r="BG109" s="32" t="str">
        <f t="shared" ca="1" si="66"/>
        <v/>
      </c>
      <c r="BH109" s="89" t="str">
        <f t="shared" ca="1" si="67"/>
        <v/>
      </c>
      <c r="BI109" s="32" t="str">
        <f t="shared" ca="1" si="68"/>
        <v/>
      </c>
      <c r="BJ109" s="32" t="str">
        <f t="shared" ca="1" si="69"/>
        <v/>
      </c>
      <c r="BK109" s="32" t="str">
        <f t="shared" ca="1" si="70"/>
        <v/>
      </c>
      <c r="BL109" s="32" t="str">
        <f t="shared" ca="1" si="71"/>
        <v/>
      </c>
      <c r="BM109" s="91" t="str">
        <f t="shared" ca="1" si="72"/>
        <v/>
      </c>
      <c r="BN109" s="29" t="str">
        <f t="shared" ca="1" si="73"/>
        <v/>
      </c>
      <c r="BO109" s="29" t="str">
        <f t="shared" ca="1" si="74"/>
        <v/>
      </c>
      <c r="BP109" s="29" t="str">
        <f t="shared" ca="1" si="75"/>
        <v/>
      </c>
      <c r="BQ109" s="29" t="str">
        <f t="shared" ca="1" si="76"/>
        <v/>
      </c>
      <c r="BR109" s="177" t="str">
        <f t="shared" si="48"/>
        <v/>
      </c>
      <c r="BS109" s="93" t="str">
        <f t="shared" ca="1" si="77"/>
        <v/>
      </c>
      <c r="BT109" s="125" t="str">
        <f t="shared" ca="1" si="78"/>
        <v/>
      </c>
      <c r="BU109" s="126" t="str">
        <f t="shared" ca="1" si="79"/>
        <v/>
      </c>
      <c r="BV109" s="126" t="str">
        <f t="shared" ca="1" si="80"/>
        <v/>
      </c>
      <c r="BW109" s="126" t="str">
        <f t="shared" ca="1" si="81"/>
        <v/>
      </c>
      <c r="BX109" s="126" t="str">
        <f t="shared" ca="1" si="82"/>
        <v/>
      </c>
      <c r="BY109" s="127" t="str">
        <f t="shared" ca="1" si="83"/>
        <v/>
      </c>
      <c r="CA109" s="30" t="str">
        <f t="shared" ca="1" si="84"/>
        <v/>
      </c>
    </row>
    <row r="110" spans="1:79" s="29" customFormat="1" ht="14.1" customHeight="1" x14ac:dyDescent="0.3">
      <c r="A110" s="82" t="str">
        <f t="shared" ca="1" si="47"/>
        <v/>
      </c>
      <c r="B110" s="128"/>
      <c r="C110" s="128"/>
      <c r="D110" s="128"/>
      <c r="E110" s="128"/>
      <c r="F110" s="128" t="s">
        <v>354</v>
      </c>
      <c r="G110" s="128"/>
      <c r="H110" s="128"/>
      <c r="I110" s="128"/>
      <c r="J110" s="128"/>
      <c r="L110" s="129">
        <v>6238</v>
      </c>
      <c r="M110" s="139">
        <f t="shared" si="49"/>
        <v>0</v>
      </c>
      <c r="N110" s="130"/>
      <c r="O110" s="130"/>
      <c r="P110" s="130"/>
      <c r="Q110" s="130"/>
      <c r="R110" s="130"/>
      <c r="AB110" s="29">
        <v>110</v>
      </c>
      <c r="AC110" s="171">
        <v>1</v>
      </c>
      <c r="AD110" s="193"/>
      <c r="AE110" s="175"/>
      <c r="AF110" s="176"/>
      <c r="AG110" s="176"/>
      <c r="AH110" s="176"/>
      <c r="AI110" s="176"/>
      <c r="AJ110" s="178"/>
      <c r="AK110" s="179"/>
      <c r="AL110" s="179"/>
      <c r="AM110" s="179"/>
      <c r="AN110" s="179"/>
      <c r="AO110" s="178"/>
      <c r="AP110" s="179"/>
      <c r="AQ110" s="97">
        <f t="shared" si="51"/>
        <v>4</v>
      </c>
      <c r="AR110" s="29" t="str">
        <f>IF($AQ111&gt;$AQ110, IFERROR(MATCH($AQ110, $AQ111:$AQ$140, 0)-1, ROW($AR$140)-ROW()), "")</f>
        <v/>
      </c>
      <c r="AS110" s="97">
        <f t="shared" ca="1" si="52"/>
        <v>0</v>
      </c>
      <c r="AT110" s="29">
        <f t="shared" ca="1" si="53"/>
        <v>0</v>
      </c>
      <c r="AU110" s="29">
        <f t="shared" ca="1" si="54"/>
        <v>0</v>
      </c>
      <c r="AV110" s="29">
        <f t="shared" ca="1" si="55"/>
        <v>0</v>
      </c>
      <c r="AW110" s="29">
        <f t="shared" ca="1" si="56"/>
        <v>0</v>
      </c>
      <c r="AX110" s="91">
        <f t="shared" ca="1" si="57"/>
        <v>0</v>
      </c>
      <c r="AY110" s="29">
        <f t="shared" ca="1" si="58"/>
        <v>0</v>
      </c>
      <c r="AZ110" s="29">
        <f t="shared" ca="1" si="59"/>
        <v>0</v>
      </c>
      <c r="BA110" s="29">
        <f t="shared" ca="1" si="60"/>
        <v>0</v>
      </c>
      <c r="BB110" s="29">
        <f t="shared" ca="1" si="61"/>
        <v>0</v>
      </c>
      <c r="BC110" s="87" t="str">
        <f t="shared" ca="1" si="62"/>
        <v/>
      </c>
      <c r="BD110" s="32" t="str">
        <f t="shared" ca="1" si="63"/>
        <v/>
      </c>
      <c r="BE110" s="32" t="str">
        <f t="shared" ca="1" si="64"/>
        <v/>
      </c>
      <c r="BF110" s="32" t="str">
        <f t="shared" ca="1" si="65"/>
        <v/>
      </c>
      <c r="BG110" s="32" t="str">
        <f t="shared" ca="1" si="66"/>
        <v/>
      </c>
      <c r="BH110" s="89" t="str">
        <f t="shared" ca="1" si="67"/>
        <v/>
      </c>
      <c r="BI110" s="32" t="str">
        <f t="shared" ca="1" si="68"/>
        <v/>
      </c>
      <c r="BJ110" s="32" t="str">
        <f t="shared" ca="1" si="69"/>
        <v/>
      </c>
      <c r="BK110" s="32" t="str">
        <f t="shared" ca="1" si="70"/>
        <v/>
      </c>
      <c r="BL110" s="32" t="str">
        <f t="shared" ca="1" si="71"/>
        <v/>
      </c>
      <c r="BM110" s="91" t="str">
        <f t="shared" ca="1" si="72"/>
        <v/>
      </c>
      <c r="BN110" s="29" t="str">
        <f t="shared" ca="1" si="73"/>
        <v/>
      </c>
      <c r="BO110" s="29" t="str">
        <f t="shared" ca="1" si="74"/>
        <v/>
      </c>
      <c r="BP110" s="29" t="str">
        <f t="shared" ca="1" si="75"/>
        <v/>
      </c>
      <c r="BQ110" s="29" t="str">
        <f t="shared" ca="1" si="76"/>
        <v/>
      </c>
      <c r="BR110" s="177" t="str">
        <f t="shared" si="48"/>
        <v/>
      </c>
      <c r="BS110" s="93" t="str">
        <f t="shared" ca="1" si="77"/>
        <v/>
      </c>
      <c r="BT110" s="125" t="str">
        <f t="shared" ca="1" si="78"/>
        <v/>
      </c>
      <c r="BU110" s="126" t="str">
        <f t="shared" ca="1" si="79"/>
        <v/>
      </c>
      <c r="BV110" s="126" t="str">
        <f t="shared" ca="1" si="80"/>
        <v/>
      </c>
      <c r="BW110" s="126" t="str">
        <f t="shared" ca="1" si="81"/>
        <v/>
      </c>
      <c r="BX110" s="126" t="str">
        <f t="shared" ca="1" si="82"/>
        <v/>
      </c>
      <c r="BY110" s="127" t="str">
        <f t="shared" ca="1" si="83"/>
        <v/>
      </c>
      <c r="CA110" s="30" t="str">
        <f t="shared" ca="1" si="84"/>
        <v/>
      </c>
    </row>
    <row r="111" spans="1:79" s="29" customFormat="1" ht="14.1" customHeight="1" x14ac:dyDescent="0.3">
      <c r="A111" s="82" t="str">
        <f t="shared" ca="1" si="47"/>
        <v/>
      </c>
      <c r="B111" s="128"/>
      <c r="C111" s="128" t="s">
        <v>38</v>
      </c>
      <c r="D111" s="128" t="s">
        <v>38</v>
      </c>
      <c r="E111" s="128" t="s">
        <v>172</v>
      </c>
      <c r="F111" s="128"/>
      <c r="G111" s="128"/>
      <c r="H111" s="128"/>
      <c r="I111" s="128"/>
      <c r="J111" s="128"/>
      <c r="L111" s="129">
        <v>624</v>
      </c>
      <c r="M111" s="139">
        <f t="shared" si="49"/>
        <v>0</v>
      </c>
      <c r="N111" s="130"/>
      <c r="O111" s="130"/>
      <c r="P111" s="130"/>
      <c r="Q111" s="130"/>
      <c r="R111" s="130"/>
      <c r="AB111" s="29">
        <v>111</v>
      </c>
      <c r="AC111" s="171"/>
      <c r="AD111" s="193"/>
      <c r="AE111" s="175"/>
      <c r="AF111" s="176"/>
      <c r="AG111" s="176"/>
      <c r="AH111" s="176"/>
      <c r="AI111" s="176"/>
      <c r="AJ111" s="97"/>
      <c r="AO111" s="97"/>
      <c r="AQ111" s="97">
        <f t="shared" si="51"/>
        <v>3</v>
      </c>
      <c r="AR111" s="29" t="str">
        <f>IF($AQ112&gt;$AQ111, IFERROR(MATCH($AQ111, $AQ112:$AQ$140, 0)-1, ROW($AR$140)-ROW()), "")</f>
        <v/>
      </c>
      <c r="AS111" s="97">
        <f t="shared" ca="1" si="52"/>
        <v>0</v>
      </c>
      <c r="AT111" s="29">
        <f t="shared" ca="1" si="53"/>
        <v>0</v>
      </c>
      <c r="AU111" s="29">
        <f t="shared" ca="1" si="54"/>
        <v>0</v>
      </c>
      <c r="AV111" s="29">
        <f t="shared" ca="1" si="55"/>
        <v>0</v>
      </c>
      <c r="AW111" s="29">
        <f t="shared" ca="1" si="56"/>
        <v>0</v>
      </c>
      <c r="AX111" s="91">
        <f t="shared" ca="1" si="57"/>
        <v>0</v>
      </c>
      <c r="AY111" s="29">
        <f t="shared" ca="1" si="58"/>
        <v>0</v>
      </c>
      <c r="AZ111" s="29">
        <f t="shared" ca="1" si="59"/>
        <v>0</v>
      </c>
      <c r="BA111" s="29">
        <f t="shared" ca="1" si="60"/>
        <v>0</v>
      </c>
      <c r="BB111" s="29">
        <f t="shared" ca="1" si="61"/>
        <v>0</v>
      </c>
      <c r="BC111" s="87" t="str">
        <f t="shared" ca="1" si="62"/>
        <v/>
      </c>
      <c r="BD111" s="32" t="str">
        <f t="shared" ca="1" si="63"/>
        <v/>
      </c>
      <c r="BE111" s="32" t="str">
        <f t="shared" ca="1" si="64"/>
        <v/>
      </c>
      <c r="BF111" s="32" t="str">
        <f t="shared" ca="1" si="65"/>
        <v/>
      </c>
      <c r="BG111" s="32" t="str">
        <f t="shared" ca="1" si="66"/>
        <v/>
      </c>
      <c r="BH111" s="89" t="str">
        <f t="shared" ca="1" si="67"/>
        <v/>
      </c>
      <c r="BI111" s="32" t="str">
        <f t="shared" ca="1" si="68"/>
        <v/>
      </c>
      <c r="BJ111" s="32" t="str">
        <f t="shared" ca="1" si="69"/>
        <v/>
      </c>
      <c r="BK111" s="32" t="str">
        <f t="shared" ca="1" si="70"/>
        <v/>
      </c>
      <c r="BL111" s="32" t="str">
        <f t="shared" ca="1" si="71"/>
        <v/>
      </c>
      <c r="BM111" s="91" t="str">
        <f t="shared" ca="1" si="72"/>
        <v/>
      </c>
      <c r="BN111" s="29" t="str">
        <f t="shared" ca="1" si="73"/>
        <v/>
      </c>
      <c r="BO111" s="29" t="str">
        <f t="shared" ca="1" si="74"/>
        <v/>
      </c>
      <c r="BP111" s="29" t="str">
        <f t="shared" ca="1" si="75"/>
        <v/>
      </c>
      <c r="BQ111" s="29" t="str">
        <f t="shared" ca="1" si="76"/>
        <v/>
      </c>
      <c r="BR111" s="177" t="str">
        <f t="shared" si="48"/>
        <v/>
      </c>
      <c r="BS111" s="93" t="str">
        <f t="shared" ca="1" si="77"/>
        <v/>
      </c>
      <c r="BT111" s="125" t="str">
        <f t="shared" ca="1" si="78"/>
        <v/>
      </c>
      <c r="BU111" s="126" t="str">
        <f t="shared" ca="1" si="79"/>
        <v/>
      </c>
      <c r="BV111" s="126" t="str">
        <f t="shared" ca="1" si="80"/>
        <v/>
      </c>
      <c r="BW111" s="126" t="str">
        <f t="shared" ca="1" si="81"/>
        <v/>
      </c>
      <c r="BX111" s="126" t="str">
        <f t="shared" ca="1" si="82"/>
        <v/>
      </c>
      <c r="BY111" s="127" t="str">
        <f t="shared" ca="1" si="83"/>
        <v/>
      </c>
      <c r="CA111" s="30" t="str">
        <f t="shared" ca="1" si="84"/>
        <v/>
      </c>
    </row>
    <row r="112" spans="1:79" s="29" customFormat="1" ht="14.1" customHeight="1" x14ac:dyDescent="0.3">
      <c r="A112" s="82" t="str">
        <f t="shared" ca="1" si="47"/>
        <v/>
      </c>
      <c r="B112" s="128"/>
      <c r="C112" s="128" t="s">
        <v>38</v>
      </c>
      <c r="D112" s="128" t="s">
        <v>60</v>
      </c>
      <c r="E112" s="128"/>
      <c r="F112" s="128"/>
      <c r="G112" s="128"/>
      <c r="H112" s="128"/>
      <c r="I112" s="128"/>
      <c r="J112" s="128"/>
      <c r="L112" s="129">
        <v>630</v>
      </c>
      <c r="M112" s="139">
        <f t="shared" si="49"/>
        <v>0</v>
      </c>
      <c r="N112" s="130"/>
      <c r="O112" s="130"/>
      <c r="P112" s="130"/>
      <c r="Q112" s="130"/>
      <c r="R112" s="130"/>
      <c r="AB112" s="29">
        <v>112</v>
      </c>
      <c r="AC112" s="171">
        <v>1</v>
      </c>
      <c r="AD112" s="193"/>
      <c r="AE112" s="175"/>
      <c r="AF112" s="176"/>
      <c r="AG112" s="176"/>
      <c r="AH112" s="176"/>
      <c r="AI112" s="176"/>
      <c r="AJ112" s="97"/>
      <c r="AO112" s="97"/>
      <c r="AQ112" s="97">
        <f t="shared" si="51"/>
        <v>2</v>
      </c>
      <c r="AR112" s="29" t="str">
        <f>IF($AQ113&gt;$AQ112, IFERROR(MATCH($AQ112, $AQ113:$AQ$140, 0)-1, ROW($AR$140)-ROW()), "")</f>
        <v/>
      </c>
      <c r="AS112" s="97">
        <f t="shared" ca="1" si="52"/>
        <v>0</v>
      </c>
      <c r="AT112" s="29">
        <f t="shared" ca="1" si="53"/>
        <v>0</v>
      </c>
      <c r="AU112" s="29">
        <f t="shared" ca="1" si="54"/>
        <v>0</v>
      </c>
      <c r="AV112" s="29">
        <f t="shared" ca="1" si="55"/>
        <v>0</v>
      </c>
      <c r="AW112" s="29">
        <f t="shared" ca="1" si="56"/>
        <v>0</v>
      </c>
      <c r="AX112" s="91">
        <f t="shared" ca="1" si="57"/>
        <v>0</v>
      </c>
      <c r="AY112" s="29">
        <f t="shared" ca="1" si="58"/>
        <v>0</v>
      </c>
      <c r="AZ112" s="29">
        <f t="shared" ca="1" si="59"/>
        <v>0</v>
      </c>
      <c r="BA112" s="29">
        <f t="shared" ca="1" si="60"/>
        <v>0</v>
      </c>
      <c r="BB112" s="29">
        <f t="shared" ca="1" si="61"/>
        <v>0</v>
      </c>
      <c r="BC112" s="87" t="str">
        <f t="shared" ca="1" si="62"/>
        <v/>
      </c>
      <c r="BD112" s="32" t="str">
        <f t="shared" ca="1" si="63"/>
        <v/>
      </c>
      <c r="BE112" s="32" t="str">
        <f t="shared" ca="1" si="64"/>
        <v/>
      </c>
      <c r="BF112" s="32" t="str">
        <f t="shared" ca="1" si="65"/>
        <v/>
      </c>
      <c r="BG112" s="32" t="str">
        <f t="shared" ca="1" si="66"/>
        <v/>
      </c>
      <c r="BH112" s="89" t="str">
        <f t="shared" ca="1" si="67"/>
        <v/>
      </c>
      <c r="BI112" s="32" t="str">
        <f t="shared" ca="1" si="68"/>
        <v/>
      </c>
      <c r="BJ112" s="32" t="str">
        <f t="shared" ca="1" si="69"/>
        <v/>
      </c>
      <c r="BK112" s="32" t="str">
        <f t="shared" ca="1" si="70"/>
        <v/>
      </c>
      <c r="BL112" s="32" t="str">
        <f t="shared" ca="1" si="71"/>
        <v/>
      </c>
      <c r="BM112" s="91" t="str">
        <f t="shared" ca="1" si="72"/>
        <v/>
      </c>
      <c r="BN112" s="29" t="str">
        <f t="shared" ca="1" si="73"/>
        <v/>
      </c>
      <c r="BO112" s="29" t="str">
        <f t="shared" ca="1" si="74"/>
        <v/>
      </c>
      <c r="BP112" s="29" t="str">
        <f t="shared" ca="1" si="75"/>
        <v/>
      </c>
      <c r="BQ112" s="29" t="str">
        <f t="shared" ca="1" si="76"/>
        <v/>
      </c>
      <c r="BR112" s="177" t="str">
        <f t="shared" si="48"/>
        <v/>
      </c>
      <c r="BS112" s="93" t="str">
        <f t="shared" ca="1" si="77"/>
        <v/>
      </c>
      <c r="BT112" s="125" t="str">
        <f t="shared" ca="1" si="78"/>
        <v/>
      </c>
      <c r="BU112" s="126" t="str">
        <f t="shared" ca="1" si="79"/>
        <v/>
      </c>
      <c r="BV112" s="126" t="str">
        <f t="shared" ca="1" si="80"/>
        <v/>
      </c>
      <c r="BW112" s="126" t="str">
        <f t="shared" ca="1" si="81"/>
        <v/>
      </c>
      <c r="BX112" s="126" t="str">
        <f t="shared" ca="1" si="82"/>
        <v/>
      </c>
      <c r="BY112" s="127" t="str">
        <f t="shared" ca="1" si="83"/>
        <v/>
      </c>
      <c r="CA112" s="30" t="str">
        <f t="shared" ca="1" si="84"/>
        <v/>
      </c>
    </row>
    <row r="113" spans="1:79" s="29" customFormat="1" ht="28.35" customHeight="1" x14ac:dyDescent="0.3">
      <c r="A113" s="82" t="str">
        <f t="shared" ca="1" si="47"/>
        <v/>
      </c>
      <c r="B113" s="128"/>
      <c r="C113" s="128" t="s">
        <v>38</v>
      </c>
      <c r="D113" s="209" t="s">
        <v>129</v>
      </c>
      <c r="E113" s="209"/>
      <c r="F113" s="209"/>
      <c r="G113" s="209"/>
      <c r="H113" s="209"/>
      <c r="I113" s="209"/>
      <c r="J113" s="209"/>
      <c r="K113" s="209"/>
      <c r="L113" s="129" t="s">
        <v>22</v>
      </c>
      <c r="M113" s="139">
        <f t="shared" si="49"/>
        <v>0</v>
      </c>
      <c r="N113" s="130"/>
      <c r="O113" s="130"/>
      <c r="P113" s="130"/>
      <c r="Q113" s="130"/>
      <c r="R113" s="130"/>
      <c r="AB113" s="29">
        <v>113</v>
      </c>
      <c r="AC113" s="171">
        <v>1</v>
      </c>
      <c r="AD113" s="193"/>
      <c r="AE113" s="175"/>
      <c r="AF113" s="176"/>
      <c r="AG113" s="176"/>
      <c r="AH113" s="176"/>
      <c r="AI113" s="176"/>
      <c r="AJ113" s="175"/>
      <c r="AK113" s="176"/>
      <c r="AL113" s="176"/>
      <c r="AM113" s="176"/>
      <c r="AN113" s="176"/>
      <c r="AO113" s="175"/>
      <c r="AP113" s="176"/>
      <c r="AQ113" s="97">
        <f t="shared" si="51"/>
        <v>2</v>
      </c>
      <c r="AR113" s="29" t="str">
        <f>IF($AQ114&gt;$AQ113, IFERROR(MATCH($AQ113, $AQ114:$AQ$140, 0)-1, ROW($AR$140)-ROW()), "")</f>
        <v/>
      </c>
      <c r="AS113" s="97">
        <f t="shared" ca="1" si="52"/>
        <v>0</v>
      </c>
      <c r="AT113" s="29">
        <f t="shared" ca="1" si="53"/>
        <v>0</v>
      </c>
      <c r="AU113" s="29">
        <f t="shared" ca="1" si="54"/>
        <v>0</v>
      </c>
      <c r="AV113" s="29">
        <f t="shared" ca="1" si="55"/>
        <v>0</v>
      </c>
      <c r="AW113" s="29">
        <f t="shared" ca="1" si="56"/>
        <v>0</v>
      </c>
      <c r="AX113" s="91">
        <f t="shared" ca="1" si="57"/>
        <v>0</v>
      </c>
      <c r="AY113" s="29">
        <f t="shared" ca="1" si="58"/>
        <v>0</v>
      </c>
      <c r="AZ113" s="29">
        <f t="shared" ca="1" si="59"/>
        <v>0</v>
      </c>
      <c r="BA113" s="29">
        <f t="shared" ca="1" si="60"/>
        <v>0</v>
      </c>
      <c r="BB113" s="29">
        <f t="shared" ca="1" si="61"/>
        <v>0</v>
      </c>
      <c r="BC113" s="87" t="str">
        <f t="shared" ca="1" si="62"/>
        <v/>
      </c>
      <c r="BD113" s="32" t="str">
        <f t="shared" ca="1" si="63"/>
        <v/>
      </c>
      <c r="BE113" s="32" t="str">
        <f t="shared" ca="1" si="64"/>
        <v/>
      </c>
      <c r="BF113" s="32" t="str">
        <f t="shared" ca="1" si="65"/>
        <v/>
      </c>
      <c r="BG113" s="32" t="str">
        <f t="shared" ca="1" si="66"/>
        <v/>
      </c>
      <c r="BH113" s="89" t="str">
        <f t="shared" ca="1" si="67"/>
        <v/>
      </c>
      <c r="BI113" s="32" t="str">
        <f t="shared" ca="1" si="68"/>
        <v/>
      </c>
      <c r="BJ113" s="32" t="str">
        <f t="shared" ca="1" si="69"/>
        <v/>
      </c>
      <c r="BK113" s="32" t="str">
        <f t="shared" ca="1" si="70"/>
        <v/>
      </c>
      <c r="BL113" s="32" t="str">
        <f t="shared" ca="1" si="71"/>
        <v/>
      </c>
      <c r="BM113" s="91" t="str">
        <f t="shared" ca="1" si="72"/>
        <v/>
      </c>
      <c r="BN113" s="29" t="str">
        <f t="shared" ca="1" si="73"/>
        <v/>
      </c>
      <c r="BO113" s="29" t="str">
        <f t="shared" ca="1" si="74"/>
        <v/>
      </c>
      <c r="BP113" s="29" t="str">
        <f t="shared" ca="1" si="75"/>
        <v/>
      </c>
      <c r="BQ113" s="29" t="str">
        <f t="shared" ca="1" si="76"/>
        <v/>
      </c>
      <c r="BR113" s="177" t="str">
        <f t="shared" si="48"/>
        <v/>
      </c>
      <c r="BS113" s="93" t="str">
        <f t="shared" ca="1" si="77"/>
        <v/>
      </c>
      <c r="BT113" s="125" t="str">
        <f t="shared" ca="1" si="78"/>
        <v/>
      </c>
      <c r="BU113" s="126" t="str">
        <f t="shared" ca="1" si="79"/>
        <v/>
      </c>
      <c r="BV113" s="126" t="str">
        <f t="shared" ca="1" si="80"/>
        <v/>
      </c>
      <c r="BW113" s="126" t="str">
        <f t="shared" ca="1" si="81"/>
        <v/>
      </c>
      <c r="BX113" s="126" t="str">
        <f t="shared" ca="1" si="82"/>
        <v/>
      </c>
      <c r="BY113" s="127" t="str">
        <f t="shared" ca="1" si="83"/>
        <v/>
      </c>
      <c r="CA113" s="30" t="str">
        <f t="shared" ca="1" si="84"/>
        <v/>
      </c>
    </row>
    <row r="114" spans="1:79" s="29" customFormat="1" ht="14.1" customHeight="1" x14ac:dyDescent="0.3">
      <c r="A114" s="82" t="str">
        <f t="shared" ca="1" si="47"/>
        <v/>
      </c>
      <c r="B114" s="128"/>
      <c r="C114" s="128" t="s">
        <v>38</v>
      </c>
      <c r="D114" s="128" t="s">
        <v>61</v>
      </c>
      <c r="E114" s="128"/>
      <c r="F114" s="128"/>
      <c r="G114" s="128"/>
      <c r="H114" s="128"/>
      <c r="I114" s="128"/>
      <c r="J114" s="128"/>
      <c r="L114" s="129" t="s">
        <v>23</v>
      </c>
      <c r="M114" s="139">
        <f t="shared" si="49"/>
        <v>0</v>
      </c>
      <c r="N114" s="130"/>
      <c r="O114" s="130"/>
      <c r="P114" s="130"/>
      <c r="Q114" s="130"/>
      <c r="R114" s="130"/>
      <c r="AB114" s="29">
        <v>114</v>
      </c>
      <c r="AC114" s="171">
        <v>1</v>
      </c>
      <c r="AD114" s="193"/>
      <c r="AE114" s="175"/>
      <c r="AF114" s="176"/>
      <c r="AG114" s="176"/>
      <c r="AH114" s="176"/>
      <c r="AI114" s="176"/>
      <c r="AJ114" s="97"/>
      <c r="AO114" s="97"/>
      <c r="AQ114" s="97">
        <f t="shared" si="51"/>
        <v>2</v>
      </c>
      <c r="AR114" s="29" t="str">
        <f>IF($AQ115&gt;$AQ114, IFERROR(MATCH($AQ114, $AQ115:$AQ$140, 0)-1, ROW($AR$140)-ROW()), "")</f>
        <v/>
      </c>
      <c r="AS114" s="97">
        <f t="shared" ca="1" si="52"/>
        <v>0</v>
      </c>
      <c r="AT114" s="29">
        <f t="shared" ca="1" si="53"/>
        <v>0</v>
      </c>
      <c r="AU114" s="29">
        <f t="shared" ca="1" si="54"/>
        <v>0</v>
      </c>
      <c r="AV114" s="29">
        <f t="shared" ca="1" si="55"/>
        <v>0</v>
      </c>
      <c r="AW114" s="29">
        <f t="shared" ca="1" si="56"/>
        <v>0</v>
      </c>
      <c r="AX114" s="91">
        <f t="shared" ca="1" si="57"/>
        <v>0</v>
      </c>
      <c r="AY114" s="29">
        <f t="shared" ca="1" si="58"/>
        <v>0</v>
      </c>
      <c r="AZ114" s="29">
        <f t="shared" ca="1" si="59"/>
        <v>0</v>
      </c>
      <c r="BA114" s="29">
        <f t="shared" ca="1" si="60"/>
        <v>0</v>
      </c>
      <c r="BB114" s="29">
        <f t="shared" ca="1" si="61"/>
        <v>0</v>
      </c>
      <c r="BC114" s="87" t="str">
        <f t="shared" ca="1" si="62"/>
        <v/>
      </c>
      <c r="BD114" s="32" t="str">
        <f t="shared" ca="1" si="63"/>
        <v/>
      </c>
      <c r="BE114" s="32" t="str">
        <f t="shared" ca="1" si="64"/>
        <v/>
      </c>
      <c r="BF114" s="32" t="str">
        <f t="shared" ca="1" si="65"/>
        <v/>
      </c>
      <c r="BG114" s="32" t="str">
        <f t="shared" ca="1" si="66"/>
        <v/>
      </c>
      <c r="BH114" s="89" t="str">
        <f t="shared" ca="1" si="67"/>
        <v/>
      </c>
      <c r="BI114" s="32" t="str">
        <f t="shared" ca="1" si="68"/>
        <v/>
      </c>
      <c r="BJ114" s="32" t="str">
        <f t="shared" ca="1" si="69"/>
        <v/>
      </c>
      <c r="BK114" s="32" t="str">
        <f t="shared" ca="1" si="70"/>
        <v/>
      </c>
      <c r="BL114" s="32" t="str">
        <f t="shared" ca="1" si="71"/>
        <v/>
      </c>
      <c r="BM114" s="91" t="str">
        <f t="shared" ca="1" si="72"/>
        <v/>
      </c>
      <c r="BN114" s="29" t="str">
        <f t="shared" ca="1" si="73"/>
        <v/>
      </c>
      <c r="BO114" s="29" t="str">
        <f t="shared" ca="1" si="74"/>
        <v/>
      </c>
      <c r="BP114" s="29" t="str">
        <f t="shared" ca="1" si="75"/>
        <v/>
      </c>
      <c r="BQ114" s="29" t="str">
        <f t="shared" ca="1" si="76"/>
        <v/>
      </c>
      <c r="BR114" s="177" t="str">
        <f t="shared" si="48"/>
        <v/>
      </c>
      <c r="BS114" s="93" t="str">
        <f t="shared" ca="1" si="77"/>
        <v/>
      </c>
      <c r="BT114" s="125" t="str">
        <f t="shared" ca="1" si="78"/>
        <v/>
      </c>
      <c r="BU114" s="126" t="str">
        <f t="shared" ca="1" si="79"/>
        <v/>
      </c>
      <c r="BV114" s="126" t="str">
        <f t="shared" ca="1" si="80"/>
        <v/>
      </c>
      <c r="BW114" s="126" t="str">
        <f t="shared" ca="1" si="81"/>
        <v/>
      </c>
      <c r="BX114" s="126" t="str">
        <f t="shared" ca="1" si="82"/>
        <v/>
      </c>
      <c r="BY114" s="127" t="str">
        <f t="shared" ca="1" si="83"/>
        <v/>
      </c>
      <c r="CA114" s="30" t="str">
        <f t="shared" ca="1" si="84"/>
        <v/>
      </c>
    </row>
    <row r="115" spans="1:79" s="29" customFormat="1" ht="14.1" customHeight="1" x14ac:dyDescent="0.3">
      <c r="A115" s="82" t="str">
        <f t="shared" ca="1" si="47"/>
        <v/>
      </c>
      <c r="B115" s="128"/>
      <c r="C115" s="128" t="s">
        <v>38</v>
      </c>
      <c r="D115" s="128" t="s">
        <v>4</v>
      </c>
      <c r="E115" s="128"/>
      <c r="F115" s="128"/>
      <c r="G115" s="128"/>
      <c r="H115" s="128"/>
      <c r="I115" s="128"/>
      <c r="J115" s="128"/>
      <c r="L115" s="129" t="s">
        <v>24</v>
      </c>
      <c r="M115" s="139">
        <f t="shared" si="49"/>
        <v>0</v>
      </c>
      <c r="N115" s="130"/>
      <c r="O115" s="130"/>
      <c r="P115" s="130"/>
      <c r="Q115" s="130"/>
      <c r="R115" s="130"/>
      <c r="AB115" s="29">
        <v>115</v>
      </c>
      <c r="AC115" s="171"/>
      <c r="AD115" s="193"/>
      <c r="AE115" s="175"/>
      <c r="AF115" s="176"/>
      <c r="AG115" s="176"/>
      <c r="AH115" s="176"/>
      <c r="AI115" s="176"/>
      <c r="AJ115" s="97"/>
      <c r="AO115" s="97"/>
      <c r="AQ115" s="97">
        <f t="shared" si="51"/>
        <v>2</v>
      </c>
      <c r="AR115" s="29" t="str">
        <f>IF($AQ116&gt;$AQ115, IFERROR(MATCH($AQ115, $AQ116:$AQ$140, 0)-1, ROW($AR$140)-ROW()), "")</f>
        <v/>
      </c>
      <c r="AS115" s="97">
        <f t="shared" ca="1" si="52"/>
        <v>0</v>
      </c>
      <c r="AT115" s="29">
        <f t="shared" ca="1" si="53"/>
        <v>0</v>
      </c>
      <c r="AU115" s="29">
        <f t="shared" ca="1" si="54"/>
        <v>0</v>
      </c>
      <c r="AV115" s="29">
        <f t="shared" ca="1" si="55"/>
        <v>0</v>
      </c>
      <c r="AW115" s="29">
        <f t="shared" ca="1" si="56"/>
        <v>0</v>
      </c>
      <c r="AX115" s="91">
        <f t="shared" ca="1" si="57"/>
        <v>0</v>
      </c>
      <c r="AY115" s="29">
        <f t="shared" ca="1" si="58"/>
        <v>0</v>
      </c>
      <c r="AZ115" s="29">
        <f t="shared" ca="1" si="59"/>
        <v>0</v>
      </c>
      <c r="BA115" s="29">
        <f t="shared" ca="1" si="60"/>
        <v>0</v>
      </c>
      <c r="BB115" s="29">
        <f t="shared" ca="1" si="61"/>
        <v>0</v>
      </c>
      <c r="BC115" s="87" t="str">
        <f t="shared" ca="1" si="62"/>
        <v/>
      </c>
      <c r="BD115" s="32" t="str">
        <f t="shared" ca="1" si="63"/>
        <v/>
      </c>
      <c r="BE115" s="32" t="str">
        <f t="shared" ca="1" si="64"/>
        <v/>
      </c>
      <c r="BF115" s="32" t="str">
        <f t="shared" ca="1" si="65"/>
        <v/>
      </c>
      <c r="BG115" s="32" t="str">
        <f t="shared" ca="1" si="66"/>
        <v/>
      </c>
      <c r="BH115" s="89" t="str">
        <f t="shared" ca="1" si="67"/>
        <v/>
      </c>
      <c r="BI115" s="32" t="str">
        <f t="shared" ca="1" si="68"/>
        <v/>
      </c>
      <c r="BJ115" s="32" t="str">
        <f t="shared" ca="1" si="69"/>
        <v/>
      </c>
      <c r="BK115" s="32" t="str">
        <f t="shared" ca="1" si="70"/>
        <v/>
      </c>
      <c r="BL115" s="32" t="str">
        <f t="shared" ca="1" si="71"/>
        <v/>
      </c>
      <c r="BM115" s="91" t="str">
        <f t="shared" ca="1" si="72"/>
        <v/>
      </c>
      <c r="BN115" s="29" t="str">
        <f t="shared" ca="1" si="73"/>
        <v/>
      </c>
      <c r="BO115" s="29" t="str">
        <f t="shared" ca="1" si="74"/>
        <v/>
      </c>
      <c r="BP115" s="29" t="str">
        <f t="shared" ca="1" si="75"/>
        <v/>
      </c>
      <c r="BQ115" s="29" t="str">
        <f t="shared" ca="1" si="76"/>
        <v/>
      </c>
      <c r="BR115" s="177" t="str">
        <f t="shared" si="48"/>
        <v/>
      </c>
      <c r="BS115" s="93" t="str">
        <f t="shared" ca="1" si="77"/>
        <v/>
      </c>
      <c r="BT115" s="125" t="str">
        <f t="shared" ca="1" si="78"/>
        <v/>
      </c>
      <c r="BU115" s="126" t="str">
        <f t="shared" ca="1" si="79"/>
        <v/>
      </c>
      <c r="BV115" s="126" t="str">
        <f t="shared" ca="1" si="80"/>
        <v/>
      </c>
      <c r="BW115" s="126" t="str">
        <f t="shared" ca="1" si="81"/>
        <v/>
      </c>
      <c r="BX115" s="126" t="str">
        <f t="shared" ca="1" si="82"/>
        <v/>
      </c>
      <c r="BY115" s="127" t="str">
        <f t="shared" ca="1" si="83"/>
        <v/>
      </c>
      <c r="CA115" s="30" t="str">
        <f t="shared" ca="1" si="84"/>
        <v/>
      </c>
    </row>
    <row r="116" spans="1:79" s="29" customFormat="1" ht="14.1" customHeight="1" x14ac:dyDescent="0.3">
      <c r="A116" s="82" t="str">
        <f t="shared" ca="1" si="47"/>
        <v/>
      </c>
      <c r="B116" s="128"/>
      <c r="C116" s="128" t="s">
        <v>38</v>
      </c>
      <c r="D116" s="128" t="s">
        <v>84</v>
      </c>
      <c r="E116" s="128"/>
      <c r="F116" s="128"/>
      <c r="G116" s="128"/>
      <c r="H116" s="128"/>
      <c r="I116" s="128"/>
      <c r="J116" s="128"/>
      <c r="L116" s="129">
        <v>649</v>
      </c>
      <c r="M116" s="139">
        <f t="shared" si="49"/>
        <v>0</v>
      </c>
      <c r="N116" s="130"/>
      <c r="O116" s="130"/>
      <c r="P116" s="130"/>
      <c r="Q116" s="130"/>
      <c r="R116" s="130"/>
      <c r="AB116" s="29">
        <v>116</v>
      </c>
      <c r="AC116" s="171"/>
      <c r="AD116" s="193">
        <v>1</v>
      </c>
      <c r="AE116" s="175"/>
      <c r="AF116" s="176"/>
      <c r="AG116" s="176"/>
      <c r="AH116" s="176"/>
      <c r="AI116" s="176"/>
      <c r="AJ116" s="97"/>
      <c r="AO116" s="97"/>
      <c r="AQ116" s="97">
        <f t="shared" si="51"/>
        <v>2</v>
      </c>
      <c r="AR116" s="29" t="str">
        <f>IF($AQ117&gt;$AQ116, IFERROR(MATCH($AQ116, $AQ117:$AQ$140, 0)-1, ROW($AR$140)-ROW()), "")</f>
        <v/>
      </c>
      <c r="AS116" s="97">
        <f t="shared" ca="1" si="52"/>
        <v>0</v>
      </c>
      <c r="AT116" s="29">
        <f t="shared" ca="1" si="53"/>
        <v>0</v>
      </c>
      <c r="AU116" s="29">
        <f t="shared" ca="1" si="54"/>
        <v>0</v>
      </c>
      <c r="AV116" s="29">
        <f t="shared" ca="1" si="55"/>
        <v>0</v>
      </c>
      <c r="AW116" s="29">
        <f t="shared" ca="1" si="56"/>
        <v>0</v>
      </c>
      <c r="AX116" s="91">
        <f t="shared" ca="1" si="57"/>
        <v>0</v>
      </c>
      <c r="AY116" s="29">
        <f t="shared" ca="1" si="58"/>
        <v>0</v>
      </c>
      <c r="AZ116" s="29">
        <f t="shared" ca="1" si="59"/>
        <v>0</v>
      </c>
      <c r="BA116" s="29">
        <f t="shared" ca="1" si="60"/>
        <v>0</v>
      </c>
      <c r="BB116" s="29">
        <f t="shared" ca="1" si="61"/>
        <v>0</v>
      </c>
      <c r="BC116" s="87" t="str">
        <f t="shared" ca="1" si="62"/>
        <v/>
      </c>
      <c r="BD116" s="32" t="str">
        <f t="shared" ca="1" si="63"/>
        <v/>
      </c>
      <c r="BE116" s="32" t="str">
        <f t="shared" ca="1" si="64"/>
        <v/>
      </c>
      <c r="BF116" s="32" t="str">
        <f t="shared" ca="1" si="65"/>
        <v/>
      </c>
      <c r="BG116" s="32" t="str">
        <f t="shared" ca="1" si="66"/>
        <v/>
      </c>
      <c r="BH116" s="89" t="str">
        <f t="shared" ca="1" si="67"/>
        <v/>
      </c>
      <c r="BI116" s="32" t="str">
        <f t="shared" ca="1" si="68"/>
        <v/>
      </c>
      <c r="BJ116" s="32" t="str">
        <f t="shared" ca="1" si="69"/>
        <v/>
      </c>
      <c r="BK116" s="32" t="str">
        <f t="shared" ca="1" si="70"/>
        <v/>
      </c>
      <c r="BL116" s="32" t="str">
        <f t="shared" ca="1" si="71"/>
        <v/>
      </c>
      <c r="BM116" s="91" t="str">
        <f t="shared" ca="1" si="72"/>
        <v/>
      </c>
      <c r="BN116" s="29" t="str">
        <f t="shared" ca="1" si="73"/>
        <v/>
      </c>
      <c r="BO116" s="29" t="str">
        <f t="shared" ca="1" si="74"/>
        <v/>
      </c>
      <c r="BP116" s="29" t="str">
        <f t="shared" ca="1" si="75"/>
        <v/>
      </c>
      <c r="BQ116" s="29" t="str">
        <f t="shared" ca="1" si="76"/>
        <v/>
      </c>
      <c r="BR116" s="177" t="str">
        <f t="shared" si="48"/>
        <v/>
      </c>
      <c r="BS116" s="93" t="str">
        <f t="shared" ca="1" si="77"/>
        <v/>
      </c>
      <c r="BT116" s="125" t="str">
        <f t="shared" ca="1" si="78"/>
        <v/>
      </c>
      <c r="BU116" s="126" t="str">
        <f t="shared" ca="1" si="79"/>
        <v/>
      </c>
      <c r="BV116" s="126" t="str">
        <f t="shared" ca="1" si="80"/>
        <v/>
      </c>
      <c r="BW116" s="126" t="str">
        <f t="shared" ca="1" si="81"/>
        <v/>
      </c>
      <c r="BX116" s="126" t="str">
        <f t="shared" ca="1" si="82"/>
        <v/>
      </c>
      <c r="BY116" s="127" t="str">
        <f t="shared" ca="1" si="83"/>
        <v/>
      </c>
      <c r="CA116" s="30" t="str">
        <f t="shared" ca="1" si="84"/>
        <v/>
      </c>
    </row>
    <row r="117" spans="1:79" s="29" customFormat="1" ht="14.1" customHeight="1" x14ac:dyDescent="0.3">
      <c r="A117" s="82" t="str">
        <f t="shared" ca="1" si="47"/>
        <v/>
      </c>
      <c r="B117" s="128"/>
      <c r="C117" s="128" t="s">
        <v>38</v>
      </c>
      <c r="D117" s="128" t="s">
        <v>26</v>
      </c>
      <c r="E117" s="128"/>
      <c r="F117" s="128"/>
      <c r="G117" s="128"/>
      <c r="H117" s="128"/>
      <c r="I117" s="128"/>
      <c r="J117" s="128"/>
      <c r="L117" s="129" t="s">
        <v>25</v>
      </c>
      <c r="M117" s="139">
        <f t="shared" si="49"/>
        <v>0</v>
      </c>
      <c r="N117" s="130"/>
      <c r="O117" s="130"/>
      <c r="P117" s="130"/>
      <c r="Q117" s="130"/>
      <c r="R117" s="130"/>
      <c r="AB117" s="29">
        <v>117</v>
      </c>
      <c r="AC117" s="171"/>
      <c r="AD117" s="193"/>
      <c r="AE117" s="175"/>
      <c r="AF117" s="176"/>
      <c r="AG117" s="176"/>
      <c r="AH117" s="176"/>
      <c r="AI117" s="176"/>
      <c r="AJ117" s="97"/>
      <c r="AO117" s="97"/>
      <c r="AQ117" s="97">
        <f t="shared" si="51"/>
        <v>2</v>
      </c>
      <c r="AR117" s="29" t="str">
        <f>IF($AQ118&gt;$AQ117, IFERROR(MATCH($AQ117, $AQ118:$AQ$140, 0)-1, ROW($AR$140)-ROW()), "")</f>
        <v/>
      </c>
      <c r="AS117" s="97">
        <f t="shared" ca="1" si="52"/>
        <v>0</v>
      </c>
      <c r="AT117" s="29">
        <f t="shared" ca="1" si="53"/>
        <v>0</v>
      </c>
      <c r="AU117" s="29">
        <f t="shared" ca="1" si="54"/>
        <v>0</v>
      </c>
      <c r="AV117" s="29">
        <f t="shared" ca="1" si="55"/>
        <v>0</v>
      </c>
      <c r="AW117" s="29">
        <f t="shared" ca="1" si="56"/>
        <v>0</v>
      </c>
      <c r="AX117" s="91">
        <f t="shared" ca="1" si="57"/>
        <v>0</v>
      </c>
      <c r="AY117" s="29">
        <f t="shared" ca="1" si="58"/>
        <v>0</v>
      </c>
      <c r="AZ117" s="29">
        <f t="shared" ca="1" si="59"/>
        <v>0</v>
      </c>
      <c r="BA117" s="29">
        <f t="shared" ca="1" si="60"/>
        <v>0</v>
      </c>
      <c r="BB117" s="29">
        <f t="shared" ca="1" si="61"/>
        <v>0</v>
      </c>
      <c r="BC117" s="87" t="str">
        <f t="shared" ca="1" si="62"/>
        <v/>
      </c>
      <c r="BD117" s="32" t="str">
        <f t="shared" ca="1" si="63"/>
        <v/>
      </c>
      <c r="BE117" s="32" t="str">
        <f t="shared" ca="1" si="64"/>
        <v/>
      </c>
      <c r="BF117" s="32" t="str">
        <f t="shared" ca="1" si="65"/>
        <v/>
      </c>
      <c r="BG117" s="32" t="str">
        <f t="shared" ca="1" si="66"/>
        <v/>
      </c>
      <c r="BH117" s="89" t="str">
        <f t="shared" ca="1" si="67"/>
        <v/>
      </c>
      <c r="BI117" s="32" t="str">
        <f t="shared" ca="1" si="68"/>
        <v/>
      </c>
      <c r="BJ117" s="32" t="str">
        <f t="shared" ca="1" si="69"/>
        <v/>
      </c>
      <c r="BK117" s="32" t="str">
        <f t="shared" ca="1" si="70"/>
        <v/>
      </c>
      <c r="BL117" s="32" t="str">
        <f t="shared" ca="1" si="71"/>
        <v/>
      </c>
      <c r="BM117" s="91" t="str">
        <f t="shared" ca="1" si="72"/>
        <v/>
      </c>
      <c r="BN117" s="29" t="str">
        <f t="shared" ca="1" si="73"/>
        <v/>
      </c>
      <c r="BO117" s="29" t="str">
        <f t="shared" ca="1" si="74"/>
        <v/>
      </c>
      <c r="BP117" s="29" t="str">
        <f t="shared" ca="1" si="75"/>
        <v/>
      </c>
      <c r="BQ117" s="29" t="str">
        <f t="shared" ca="1" si="76"/>
        <v/>
      </c>
      <c r="BR117" s="177" t="str">
        <f t="shared" si="48"/>
        <v/>
      </c>
      <c r="BS117" s="93" t="str">
        <f t="shared" ca="1" si="77"/>
        <v/>
      </c>
      <c r="BT117" s="125" t="str">
        <f t="shared" ca="1" si="78"/>
        <v/>
      </c>
      <c r="BU117" s="126" t="str">
        <f t="shared" ca="1" si="79"/>
        <v/>
      </c>
      <c r="BV117" s="126" t="str">
        <f t="shared" ca="1" si="80"/>
        <v/>
      </c>
      <c r="BW117" s="126" t="str">
        <f t="shared" ca="1" si="81"/>
        <v/>
      </c>
      <c r="BX117" s="126" t="str">
        <f t="shared" ca="1" si="82"/>
        <v/>
      </c>
      <c r="BY117" s="127" t="str">
        <f t="shared" ca="1" si="83"/>
        <v/>
      </c>
      <c r="CA117" s="30" t="str">
        <f t="shared" ca="1" si="84"/>
        <v/>
      </c>
    </row>
    <row r="118" spans="1:79" s="29" customFormat="1" ht="14.1" customHeight="1" x14ac:dyDescent="0.3">
      <c r="A118" s="82" t="str">
        <f t="shared" ca="1" si="47"/>
        <v/>
      </c>
      <c r="B118" s="128"/>
      <c r="C118" s="128" t="s">
        <v>62</v>
      </c>
      <c r="D118" s="128"/>
      <c r="E118" s="128"/>
      <c r="F118" s="128"/>
      <c r="G118" s="128"/>
      <c r="H118" s="128"/>
      <c r="I118" s="128"/>
      <c r="J118" s="128"/>
      <c r="L118" s="129">
        <v>9901</v>
      </c>
      <c r="M118" s="139">
        <f t="shared" si="49"/>
        <v>0</v>
      </c>
      <c r="N118" s="130">
        <f>N5-N65</f>
        <v>0</v>
      </c>
      <c r="O118" s="130">
        <f>O5-O65</f>
        <v>0</v>
      </c>
      <c r="P118" s="130">
        <f>P5-P65</f>
        <v>0</v>
      </c>
      <c r="Q118" s="130"/>
      <c r="R118" s="130"/>
      <c r="AB118" s="29">
        <v>118</v>
      </c>
      <c r="AC118" s="171">
        <v>1</v>
      </c>
      <c r="AD118" s="193"/>
      <c r="AE118" s="175">
        <f>N5-N65</f>
        <v>0</v>
      </c>
      <c r="AF118" s="176">
        <f>O5-O65</f>
        <v>0</v>
      </c>
      <c r="AG118" s="176">
        <f>P5-P65</f>
        <v>0</v>
      </c>
      <c r="AH118" s="176">
        <f>Q5-Q65</f>
        <v>0</v>
      </c>
      <c r="AI118" s="176">
        <f>R5-R65</f>
        <v>0</v>
      </c>
      <c r="AJ118" s="97"/>
      <c r="AO118" s="97" t="str">
        <f>IF(Sjabloon_fase="Aanvraag", IF(M118&lt;&gt;0, "| De begroting is niet in evenwicht.  ", ""), "")</f>
        <v/>
      </c>
      <c r="AP118" s="29" t="str">
        <f>IF(Sjabloon_fase="Aanvraag", IF(N118&lt;&gt;0, "| De begroting is niet in evenwicht.  ", ""), "")</f>
        <v/>
      </c>
      <c r="AQ118" s="97">
        <f t="shared" si="51"/>
        <v>1</v>
      </c>
      <c r="AR118" s="29" t="str">
        <f>IF($AQ119&gt;$AQ118, IFERROR(MATCH($AQ118, $AQ119:$AQ$140, 0)-1, ROW($AR$140)-ROW()), "")</f>
        <v/>
      </c>
      <c r="AS118" s="97">
        <f t="shared" ca="1" si="52"/>
        <v>0</v>
      </c>
      <c r="AT118" s="29">
        <f t="shared" ca="1" si="53"/>
        <v>0</v>
      </c>
      <c r="AU118" s="29">
        <f t="shared" ca="1" si="54"/>
        <v>0</v>
      </c>
      <c r="AV118" s="29">
        <f t="shared" ca="1" si="55"/>
        <v>0</v>
      </c>
      <c r="AW118" s="29">
        <f t="shared" ca="1" si="56"/>
        <v>0</v>
      </c>
      <c r="AX118" s="91">
        <f t="shared" ca="1" si="57"/>
        <v>0</v>
      </c>
      <c r="AY118" s="29">
        <f t="shared" ca="1" si="58"/>
        <v>0</v>
      </c>
      <c r="AZ118" s="29">
        <f t="shared" ca="1" si="59"/>
        <v>0</v>
      </c>
      <c r="BA118" s="29">
        <f t="shared" ca="1" si="60"/>
        <v>0</v>
      </c>
      <c r="BB118" s="29">
        <f t="shared" ca="1" si="61"/>
        <v>0</v>
      </c>
      <c r="BC118" s="87" t="str">
        <f t="shared" ca="1" si="62"/>
        <v/>
      </c>
      <c r="BD118" s="32" t="str">
        <f t="shared" ca="1" si="63"/>
        <v/>
      </c>
      <c r="BE118" s="32" t="str">
        <f t="shared" ca="1" si="64"/>
        <v/>
      </c>
      <c r="BF118" s="32" t="str">
        <f t="shared" ca="1" si="65"/>
        <v/>
      </c>
      <c r="BG118" s="32" t="str">
        <f t="shared" ca="1" si="66"/>
        <v/>
      </c>
      <c r="BH118" s="89" t="str">
        <f t="shared" ca="1" si="67"/>
        <v/>
      </c>
      <c r="BI118" s="32" t="str">
        <f t="shared" ca="1" si="68"/>
        <v/>
      </c>
      <c r="BJ118" s="32" t="str">
        <f t="shared" ca="1" si="69"/>
        <v/>
      </c>
      <c r="BK118" s="32" t="str">
        <f t="shared" ca="1" si="70"/>
        <v/>
      </c>
      <c r="BL118" s="32" t="str">
        <f t="shared" ca="1" si="71"/>
        <v/>
      </c>
      <c r="BM118" s="91" t="str">
        <f t="shared" ca="1" si="72"/>
        <v/>
      </c>
      <c r="BN118" s="29" t="str">
        <f t="shared" ca="1" si="73"/>
        <v/>
      </c>
      <c r="BO118" s="29" t="str">
        <f t="shared" ca="1" si="74"/>
        <v/>
      </c>
      <c r="BP118" s="29" t="str">
        <f t="shared" ca="1" si="75"/>
        <v/>
      </c>
      <c r="BQ118" s="29" t="str">
        <f t="shared" ca="1" si="76"/>
        <v/>
      </c>
      <c r="BR118" s="177" t="str">
        <f t="shared" si="48"/>
        <v/>
      </c>
      <c r="BS118" s="93" t="str">
        <f t="shared" ca="1" si="77"/>
        <v/>
      </c>
      <c r="BT118" s="125" t="str">
        <f t="shared" ca="1" si="78"/>
        <v/>
      </c>
      <c r="BU118" s="126" t="str">
        <f t="shared" ca="1" si="79"/>
        <v/>
      </c>
      <c r="BV118" s="126" t="str">
        <f t="shared" ca="1" si="80"/>
        <v/>
      </c>
      <c r="BW118" s="126" t="str">
        <f t="shared" ca="1" si="81"/>
        <v/>
      </c>
      <c r="BX118" s="126" t="str">
        <f t="shared" ca="1" si="82"/>
        <v/>
      </c>
      <c r="BY118" s="127" t="str">
        <f t="shared" ca="1" si="83"/>
        <v/>
      </c>
      <c r="CA118" s="30" t="str">
        <f t="shared" ca="1" si="84"/>
        <v/>
      </c>
    </row>
    <row r="119" spans="1:79" s="29" customFormat="1" ht="14.1" customHeight="1" x14ac:dyDescent="0.3">
      <c r="A119" s="82" t="str">
        <f t="shared" ca="1" si="47"/>
        <v/>
      </c>
      <c r="B119" s="128"/>
      <c r="C119" s="128" t="s">
        <v>63</v>
      </c>
      <c r="D119" s="128"/>
      <c r="E119" s="128"/>
      <c r="F119" s="128"/>
      <c r="G119" s="128"/>
      <c r="H119" s="128"/>
      <c r="I119" s="128"/>
      <c r="J119" s="128"/>
      <c r="L119" s="129" t="s">
        <v>78</v>
      </c>
      <c r="M119" s="139">
        <f t="shared" si="49"/>
        <v>0</v>
      </c>
      <c r="N119" s="130">
        <f>SUM(N120,N124)</f>
        <v>0</v>
      </c>
      <c r="O119" s="130">
        <f t="shared" ref="O119:P119" si="89">SUM(O120,O124)</f>
        <v>0</v>
      </c>
      <c r="P119" s="130">
        <f t="shared" si="89"/>
        <v>0</v>
      </c>
      <c r="Q119" s="130"/>
      <c r="R119" s="130"/>
      <c r="AB119" s="29">
        <v>119</v>
      </c>
      <c r="AC119" s="171"/>
      <c r="AD119" s="193"/>
      <c r="AE119" s="175"/>
      <c r="AF119" s="176"/>
      <c r="AG119" s="176"/>
      <c r="AH119" s="176"/>
      <c r="AI119" s="176"/>
      <c r="AJ119" s="97"/>
      <c r="AO119" s="97"/>
      <c r="AQ119" s="97">
        <f t="shared" si="51"/>
        <v>1</v>
      </c>
      <c r="AR119" s="29">
        <f>IF($AQ120&gt;$AQ119, IFERROR(MATCH($AQ119, $AQ120:$AQ$140, 0)-1, ROW($AR$140)-ROW()), "")</f>
        <v>5</v>
      </c>
      <c r="AS119" s="97">
        <f t="shared" ca="1" si="52"/>
        <v>0</v>
      </c>
      <c r="AT119" s="29">
        <f t="shared" ca="1" si="53"/>
        <v>0</v>
      </c>
      <c r="AU119" s="29">
        <f t="shared" ca="1" si="54"/>
        <v>0</v>
      </c>
      <c r="AV119" s="29">
        <f t="shared" ca="1" si="55"/>
        <v>0</v>
      </c>
      <c r="AW119" s="29">
        <f t="shared" ca="1" si="56"/>
        <v>0</v>
      </c>
      <c r="AX119" s="91">
        <f t="shared" ca="1" si="57"/>
        <v>0</v>
      </c>
      <c r="AY119" s="29">
        <f t="shared" ca="1" si="58"/>
        <v>0</v>
      </c>
      <c r="AZ119" s="29">
        <f t="shared" ca="1" si="59"/>
        <v>0</v>
      </c>
      <c r="BA119" s="29">
        <f t="shared" ca="1" si="60"/>
        <v>0</v>
      </c>
      <c r="BB119" s="29">
        <f t="shared" ca="1" si="61"/>
        <v>0</v>
      </c>
      <c r="BC119" s="87" t="str">
        <f t="shared" ca="1" si="62"/>
        <v/>
      </c>
      <c r="BD119" s="32" t="str">
        <f t="shared" ca="1" si="63"/>
        <v/>
      </c>
      <c r="BE119" s="32" t="str">
        <f t="shared" ca="1" si="64"/>
        <v/>
      </c>
      <c r="BF119" s="32" t="str">
        <f t="shared" ca="1" si="65"/>
        <v/>
      </c>
      <c r="BG119" s="32" t="str">
        <f t="shared" ca="1" si="66"/>
        <v/>
      </c>
      <c r="BH119" s="89" t="str">
        <f t="shared" ca="1" si="67"/>
        <v/>
      </c>
      <c r="BI119" s="32" t="str">
        <f t="shared" ca="1" si="68"/>
        <v/>
      </c>
      <c r="BJ119" s="32" t="str">
        <f t="shared" ca="1" si="69"/>
        <v/>
      </c>
      <c r="BK119" s="32" t="str">
        <f t="shared" ca="1" si="70"/>
        <v/>
      </c>
      <c r="BL119" s="32" t="str">
        <f t="shared" ca="1" si="71"/>
        <v/>
      </c>
      <c r="BM119" s="91" t="str">
        <f t="shared" ca="1" si="72"/>
        <v/>
      </c>
      <c r="BN119" s="29" t="str">
        <f t="shared" ca="1" si="73"/>
        <v/>
      </c>
      <c r="BO119" s="29" t="str">
        <f t="shared" ca="1" si="74"/>
        <v/>
      </c>
      <c r="BP119" s="29" t="str">
        <f t="shared" ca="1" si="75"/>
        <v/>
      </c>
      <c r="BQ119" s="29" t="str">
        <f t="shared" ca="1" si="76"/>
        <v/>
      </c>
      <c r="BR119" s="177" t="str">
        <f t="shared" si="48"/>
        <v/>
      </c>
      <c r="BS119" s="93" t="str">
        <f t="shared" ca="1" si="77"/>
        <v/>
      </c>
      <c r="BT119" s="125" t="str">
        <f t="shared" ca="1" si="78"/>
        <v/>
      </c>
      <c r="BU119" s="126" t="str">
        <f t="shared" ca="1" si="79"/>
        <v/>
      </c>
      <c r="BV119" s="126" t="str">
        <f t="shared" ca="1" si="80"/>
        <v/>
      </c>
      <c r="BW119" s="126" t="str">
        <f t="shared" ca="1" si="81"/>
        <v/>
      </c>
      <c r="BX119" s="126" t="str">
        <f t="shared" ca="1" si="82"/>
        <v/>
      </c>
      <c r="BY119" s="127" t="str">
        <f t="shared" ca="1" si="83"/>
        <v/>
      </c>
      <c r="CA119" s="30" t="str">
        <f t="shared" ca="1" si="84"/>
        <v/>
      </c>
    </row>
    <row r="120" spans="1:79" s="29" customFormat="1" ht="14.1" customHeight="1" x14ac:dyDescent="0.3">
      <c r="A120" s="82" t="str">
        <f t="shared" ca="1" si="47"/>
        <v/>
      </c>
      <c r="B120" s="128"/>
      <c r="C120" s="128" t="s">
        <v>38</v>
      </c>
      <c r="D120" s="128" t="s">
        <v>64</v>
      </c>
      <c r="E120" s="128"/>
      <c r="F120" s="128"/>
      <c r="G120" s="128"/>
      <c r="H120" s="128"/>
      <c r="I120" s="128"/>
      <c r="J120" s="128"/>
      <c r="L120" s="129">
        <v>75</v>
      </c>
      <c r="M120" s="139">
        <f t="shared" si="49"/>
        <v>0</v>
      </c>
      <c r="N120" s="130">
        <f>SUM(N121,N122,N123)</f>
        <v>0</v>
      </c>
      <c r="O120" s="130">
        <f t="shared" ref="O120:P120" si="90">SUM(O121,O122,O123)</f>
        <v>0</v>
      </c>
      <c r="P120" s="130">
        <f t="shared" si="90"/>
        <v>0</v>
      </c>
      <c r="Q120" s="130"/>
      <c r="R120" s="130"/>
      <c r="AB120" s="29">
        <v>120</v>
      </c>
      <c r="AC120" s="171"/>
      <c r="AD120" s="193"/>
      <c r="AE120" s="175"/>
      <c r="AF120" s="176"/>
      <c r="AG120" s="176"/>
      <c r="AH120" s="176"/>
      <c r="AI120" s="176"/>
      <c r="AJ120" s="97"/>
      <c r="AO120" s="97"/>
      <c r="AQ120" s="97">
        <f t="shared" si="51"/>
        <v>2</v>
      </c>
      <c r="AR120" s="29">
        <f>IF($AQ121&gt;$AQ120, IFERROR(MATCH($AQ120, $AQ121:$AQ$140, 0)-1, ROW($AR$140)-ROW()), "")</f>
        <v>3</v>
      </c>
      <c r="AS120" s="97">
        <f t="shared" ca="1" si="52"/>
        <v>0</v>
      </c>
      <c r="AT120" s="29">
        <f t="shared" ca="1" si="53"/>
        <v>0</v>
      </c>
      <c r="AU120" s="29">
        <f t="shared" ca="1" si="54"/>
        <v>0</v>
      </c>
      <c r="AV120" s="29">
        <f t="shared" ca="1" si="55"/>
        <v>0</v>
      </c>
      <c r="AW120" s="29">
        <f t="shared" ca="1" si="56"/>
        <v>0</v>
      </c>
      <c r="AX120" s="91">
        <f t="shared" ca="1" si="57"/>
        <v>0</v>
      </c>
      <c r="AY120" s="29">
        <f t="shared" ca="1" si="58"/>
        <v>0</v>
      </c>
      <c r="AZ120" s="29">
        <f t="shared" ca="1" si="59"/>
        <v>0</v>
      </c>
      <c r="BA120" s="29">
        <f t="shared" ca="1" si="60"/>
        <v>0</v>
      </c>
      <c r="BB120" s="29">
        <f t="shared" ca="1" si="61"/>
        <v>0</v>
      </c>
      <c r="BC120" s="87" t="str">
        <f t="shared" ca="1" si="62"/>
        <v/>
      </c>
      <c r="BD120" s="32" t="str">
        <f t="shared" ca="1" si="63"/>
        <v/>
      </c>
      <c r="BE120" s="32" t="str">
        <f t="shared" ca="1" si="64"/>
        <v/>
      </c>
      <c r="BF120" s="32" t="str">
        <f t="shared" ca="1" si="65"/>
        <v/>
      </c>
      <c r="BG120" s="32" t="str">
        <f t="shared" ca="1" si="66"/>
        <v/>
      </c>
      <c r="BH120" s="89" t="str">
        <f t="shared" ca="1" si="67"/>
        <v/>
      </c>
      <c r="BI120" s="32" t="str">
        <f t="shared" ca="1" si="68"/>
        <v/>
      </c>
      <c r="BJ120" s="32" t="str">
        <f t="shared" ca="1" si="69"/>
        <v/>
      </c>
      <c r="BK120" s="32" t="str">
        <f t="shared" ca="1" si="70"/>
        <v/>
      </c>
      <c r="BL120" s="32" t="str">
        <f t="shared" ca="1" si="71"/>
        <v/>
      </c>
      <c r="BM120" s="91" t="str">
        <f t="shared" ca="1" si="72"/>
        <v/>
      </c>
      <c r="BN120" s="29" t="str">
        <f t="shared" ca="1" si="73"/>
        <v/>
      </c>
      <c r="BO120" s="29" t="str">
        <f t="shared" ca="1" si="74"/>
        <v/>
      </c>
      <c r="BP120" s="29" t="str">
        <f t="shared" ca="1" si="75"/>
        <v/>
      </c>
      <c r="BQ120" s="29" t="str">
        <f t="shared" ca="1" si="76"/>
        <v/>
      </c>
      <c r="BR120" s="177" t="str">
        <f t="shared" si="48"/>
        <v/>
      </c>
      <c r="BS120" s="93" t="str">
        <f t="shared" ca="1" si="77"/>
        <v/>
      </c>
      <c r="BT120" s="125" t="str">
        <f t="shared" ca="1" si="78"/>
        <v/>
      </c>
      <c r="BU120" s="126" t="str">
        <f t="shared" ca="1" si="79"/>
        <v/>
      </c>
      <c r="BV120" s="126" t="str">
        <f t="shared" ca="1" si="80"/>
        <v/>
      </c>
      <c r="BW120" s="126" t="str">
        <f t="shared" ca="1" si="81"/>
        <v/>
      </c>
      <c r="BX120" s="126" t="str">
        <f t="shared" ca="1" si="82"/>
        <v/>
      </c>
      <c r="BY120" s="127" t="str">
        <f t="shared" ca="1" si="83"/>
        <v/>
      </c>
      <c r="CA120" s="30" t="str">
        <f t="shared" ca="1" si="84"/>
        <v/>
      </c>
    </row>
    <row r="121" spans="1:79" s="29" customFormat="1" ht="14.1" customHeight="1" x14ac:dyDescent="0.3">
      <c r="A121" s="82" t="str">
        <f t="shared" ca="1" si="47"/>
        <v/>
      </c>
      <c r="B121" s="128"/>
      <c r="C121" s="128" t="s">
        <v>38</v>
      </c>
      <c r="D121" s="128" t="s">
        <v>38</v>
      </c>
      <c r="E121" s="128" t="s">
        <v>65</v>
      </c>
      <c r="F121" s="128"/>
      <c r="G121" s="128"/>
      <c r="H121" s="128"/>
      <c r="I121" s="128"/>
      <c r="J121" s="128"/>
      <c r="L121" s="129">
        <v>750</v>
      </c>
      <c r="M121" s="139">
        <f t="shared" si="49"/>
        <v>0</v>
      </c>
      <c r="N121" s="130"/>
      <c r="O121" s="130"/>
      <c r="P121" s="130"/>
      <c r="Q121" s="130"/>
      <c r="R121" s="130"/>
      <c r="AB121" s="29">
        <v>121</v>
      </c>
      <c r="AC121" s="171"/>
      <c r="AD121" s="193"/>
      <c r="AE121" s="175"/>
      <c r="AF121" s="176"/>
      <c r="AG121" s="176"/>
      <c r="AH121" s="176"/>
      <c r="AI121" s="176"/>
      <c r="AJ121" s="97"/>
      <c r="AO121" s="97"/>
      <c r="AQ121" s="97">
        <f t="shared" si="51"/>
        <v>3</v>
      </c>
      <c r="AR121" s="29" t="str">
        <f>IF($AQ122&gt;$AQ121, IFERROR(MATCH($AQ121, $AQ122:$AQ$140, 0)-1, ROW($AR$140)-ROW()), "")</f>
        <v/>
      </c>
      <c r="AS121" s="97">
        <f t="shared" ca="1" si="52"/>
        <v>0</v>
      </c>
      <c r="AT121" s="29">
        <f t="shared" ca="1" si="53"/>
        <v>0</v>
      </c>
      <c r="AU121" s="29">
        <f t="shared" ca="1" si="54"/>
        <v>0</v>
      </c>
      <c r="AV121" s="29">
        <f t="shared" ca="1" si="55"/>
        <v>0</v>
      </c>
      <c r="AW121" s="29">
        <f t="shared" ca="1" si="56"/>
        <v>0</v>
      </c>
      <c r="AX121" s="91">
        <f t="shared" ca="1" si="57"/>
        <v>0</v>
      </c>
      <c r="AY121" s="29">
        <f t="shared" ca="1" si="58"/>
        <v>0</v>
      </c>
      <c r="AZ121" s="29">
        <f t="shared" ca="1" si="59"/>
        <v>0</v>
      </c>
      <c r="BA121" s="29">
        <f t="shared" ca="1" si="60"/>
        <v>0</v>
      </c>
      <c r="BB121" s="29">
        <f t="shared" ca="1" si="61"/>
        <v>0</v>
      </c>
      <c r="BC121" s="87" t="str">
        <f t="shared" ca="1" si="62"/>
        <v/>
      </c>
      <c r="BD121" s="32" t="str">
        <f t="shared" ca="1" si="63"/>
        <v/>
      </c>
      <c r="BE121" s="32" t="str">
        <f t="shared" ca="1" si="64"/>
        <v/>
      </c>
      <c r="BF121" s="32" t="str">
        <f t="shared" ca="1" si="65"/>
        <v/>
      </c>
      <c r="BG121" s="32" t="str">
        <f t="shared" ca="1" si="66"/>
        <v/>
      </c>
      <c r="BH121" s="89" t="str">
        <f t="shared" ca="1" si="67"/>
        <v/>
      </c>
      <c r="BI121" s="32" t="str">
        <f t="shared" ca="1" si="68"/>
        <v/>
      </c>
      <c r="BJ121" s="32" t="str">
        <f t="shared" ca="1" si="69"/>
        <v/>
      </c>
      <c r="BK121" s="32" t="str">
        <f t="shared" ca="1" si="70"/>
        <v/>
      </c>
      <c r="BL121" s="32" t="str">
        <f t="shared" ca="1" si="71"/>
        <v/>
      </c>
      <c r="BM121" s="91" t="str">
        <f t="shared" ca="1" si="72"/>
        <v/>
      </c>
      <c r="BN121" s="29" t="str">
        <f t="shared" ca="1" si="73"/>
        <v/>
      </c>
      <c r="BO121" s="29" t="str">
        <f t="shared" ca="1" si="74"/>
        <v/>
      </c>
      <c r="BP121" s="29" t="str">
        <f t="shared" ca="1" si="75"/>
        <v/>
      </c>
      <c r="BQ121" s="29" t="str">
        <f t="shared" ca="1" si="76"/>
        <v/>
      </c>
      <c r="BR121" s="177" t="str">
        <f t="shared" si="48"/>
        <v/>
      </c>
      <c r="BS121" s="93" t="str">
        <f t="shared" ca="1" si="77"/>
        <v/>
      </c>
      <c r="BT121" s="125" t="str">
        <f t="shared" ca="1" si="78"/>
        <v/>
      </c>
      <c r="BU121" s="126" t="str">
        <f t="shared" ca="1" si="79"/>
        <v/>
      </c>
      <c r="BV121" s="126" t="str">
        <f t="shared" ca="1" si="80"/>
        <v/>
      </c>
      <c r="BW121" s="126" t="str">
        <f t="shared" ca="1" si="81"/>
        <v/>
      </c>
      <c r="BX121" s="126" t="str">
        <f t="shared" ca="1" si="82"/>
        <v/>
      </c>
      <c r="BY121" s="127" t="str">
        <f t="shared" ca="1" si="83"/>
        <v/>
      </c>
      <c r="CA121" s="30" t="str">
        <f t="shared" ca="1" si="84"/>
        <v/>
      </c>
    </row>
    <row r="122" spans="1:79" s="29" customFormat="1" ht="14.1" customHeight="1" x14ac:dyDescent="0.3">
      <c r="A122" s="82" t="str">
        <f t="shared" ca="1" si="47"/>
        <v/>
      </c>
      <c r="B122" s="128"/>
      <c r="C122" s="128" t="s">
        <v>38</v>
      </c>
      <c r="D122" s="128" t="s">
        <v>38</v>
      </c>
      <c r="E122" s="128" t="s">
        <v>66</v>
      </c>
      <c r="F122" s="128"/>
      <c r="G122" s="128"/>
      <c r="H122" s="128"/>
      <c r="I122" s="128"/>
      <c r="J122" s="128"/>
      <c r="L122" s="129">
        <v>751</v>
      </c>
      <c r="M122" s="139">
        <f t="shared" si="49"/>
        <v>0</v>
      </c>
      <c r="N122" s="130"/>
      <c r="O122" s="130"/>
      <c r="P122" s="130"/>
      <c r="Q122" s="130"/>
      <c r="R122" s="130"/>
      <c r="AB122" s="29">
        <v>122</v>
      </c>
      <c r="AC122" s="171"/>
      <c r="AD122" s="193"/>
      <c r="AE122" s="175"/>
      <c r="AF122" s="176"/>
      <c r="AG122" s="176"/>
      <c r="AH122" s="176"/>
      <c r="AI122" s="176"/>
      <c r="AJ122" s="97"/>
      <c r="AO122" s="97"/>
      <c r="AQ122" s="97">
        <f t="shared" si="51"/>
        <v>3</v>
      </c>
      <c r="AR122" s="29" t="str">
        <f>IF($AQ123&gt;$AQ122, IFERROR(MATCH($AQ122, $AQ123:$AQ$140, 0)-1, ROW($AR$140)-ROW()), "")</f>
        <v/>
      </c>
      <c r="AS122" s="97">
        <f t="shared" ca="1" si="52"/>
        <v>0</v>
      </c>
      <c r="AT122" s="29">
        <f t="shared" ca="1" si="53"/>
        <v>0</v>
      </c>
      <c r="AU122" s="29">
        <f t="shared" ca="1" si="54"/>
        <v>0</v>
      </c>
      <c r="AV122" s="29">
        <f t="shared" ca="1" si="55"/>
        <v>0</v>
      </c>
      <c r="AW122" s="29">
        <f t="shared" ca="1" si="56"/>
        <v>0</v>
      </c>
      <c r="AX122" s="91">
        <f t="shared" ca="1" si="57"/>
        <v>0</v>
      </c>
      <c r="AY122" s="29">
        <f t="shared" ca="1" si="58"/>
        <v>0</v>
      </c>
      <c r="AZ122" s="29">
        <f t="shared" ca="1" si="59"/>
        <v>0</v>
      </c>
      <c r="BA122" s="29">
        <f t="shared" ca="1" si="60"/>
        <v>0</v>
      </c>
      <c r="BB122" s="29">
        <f t="shared" ca="1" si="61"/>
        <v>0</v>
      </c>
      <c r="BC122" s="87" t="str">
        <f t="shared" ca="1" si="62"/>
        <v/>
      </c>
      <c r="BD122" s="32" t="str">
        <f t="shared" ca="1" si="63"/>
        <v/>
      </c>
      <c r="BE122" s="32" t="str">
        <f t="shared" ca="1" si="64"/>
        <v/>
      </c>
      <c r="BF122" s="32" t="str">
        <f t="shared" ca="1" si="65"/>
        <v/>
      </c>
      <c r="BG122" s="32" t="str">
        <f t="shared" ca="1" si="66"/>
        <v/>
      </c>
      <c r="BH122" s="89" t="str">
        <f t="shared" ca="1" si="67"/>
        <v/>
      </c>
      <c r="BI122" s="32" t="str">
        <f t="shared" ca="1" si="68"/>
        <v/>
      </c>
      <c r="BJ122" s="32" t="str">
        <f t="shared" ca="1" si="69"/>
        <v/>
      </c>
      <c r="BK122" s="32" t="str">
        <f t="shared" ca="1" si="70"/>
        <v/>
      </c>
      <c r="BL122" s="32" t="str">
        <f t="shared" ca="1" si="71"/>
        <v/>
      </c>
      <c r="BM122" s="91" t="str">
        <f t="shared" ca="1" si="72"/>
        <v/>
      </c>
      <c r="BN122" s="29" t="str">
        <f t="shared" ca="1" si="73"/>
        <v/>
      </c>
      <c r="BO122" s="29" t="str">
        <f t="shared" ca="1" si="74"/>
        <v/>
      </c>
      <c r="BP122" s="29" t="str">
        <f t="shared" ca="1" si="75"/>
        <v/>
      </c>
      <c r="BQ122" s="29" t="str">
        <f t="shared" ca="1" si="76"/>
        <v/>
      </c>
      <c r="BR122" s="177" t="str">
        <f t="shared" si="48"/>
        <v/>
      </c>
      <c r="BS122" s="93" t="str">
        <f t="shared" ca="1" si="77"/>
        <v/>
      </c>
      <c r="BT122" s="125" t="str">
        <f t="shared" ca="1" si="78"/>
        <v/>
      </c>
      <c r="BU122" s="126" t="str">
        <f t="shared" ca="1" si="79"/>
        <v/>
      </c>
      <c r="BV122" s="126" t="str">
        <f t="shared" ca="1" si="80"/>
        <v/>
      </c>
      <c r="BW122" s="126" t="str">
        <f t="shared" ca="1" si="81"/>
        <v/>
      </c>
      <c r="BX122" s="126" t="str">
        <f t="shared" ca="1" si="82"/>
        <v/>
      </c>
      <c r="BY122" s="127" t="str">
        <f t="shared" ca="1" si="83"/>
        <v/>
      </c>
      <c r="CA122" s="30" t="str">
        <f t="shared" ca="1" si="84"/>
        <v/>
      </c>
    </row>
    <row r="123" spans="1:79" s="29" customFormat="1" ht="14.1" customHeight="1" x14ac:dyDescent="0.3">
      <c r="A123" s="82" t="str">
        <f t="shared" ca="1" si="47"/>
        <v/>
      </c>
      <c r="B123" s="128"/>
      <c r="C123" s="128" t="s">
        <v>38</v>
      </c>
      <c r="D123" s="128" t="s">
        <v>38</v>
      </c>
      <c r="E123" s="128" t="s">
        <v>67</v>
      </c>
      <c r="F123" s="128"/>
      <c r="G123" s="128"/>
      <c r="H123" s="128"/>
      <c r="I123" s="128"/>
      <c r="J123" s="128"/>
      <c r="L123" s="129" t="s">
        <v>79</v>
      </c>
      <c r="M123" s="139">
        <f t="shared" si="49"/>
        <v>0</v>
      </c>
      <c r="N123" s="130"/>
      <c r="O123" s="130"/>
      <c r="P123" s="130"/>
      <c r="Q123" s="130"/>
      <c r="R123" s="130"/>
      <c r="AB123" s="29">
        <v>123</v>
      </c>
      <c r="AC123" s="171"/>
      <c r="AD123" s="193"/>
      <c r="AE123" s="175"/>
      <c r="AF123" s="176"/>
      <c r="AG123" s="176"/>
      <c r="AH123" s="176"/>
      <c r="AI123" s="176"/>
      <c r="AJ123" s="97"/>
      <c r="AO123" s="97"/>
      <c r="AQ123" s="97">
        <f t="shared" si="51"/>
        <v>3</v>
      </c>
      <c r="AR123" s="29" t="str">
        <f>IF($AQ124&gt;$AQ123, IFERROR(MATCH($AQ123, $AQ124:$AQ$140, 0)-1, ROW($AR$140)-ROW()), "")</f>
        <v/>
      </c>
      <c r="AS123" s="97">
        <f t="shared" ca="1" si="52"/>
        <v>0</v>
      </c>
      <c r="AT123" s="29">
        <f t="shared" ca="1" si="53"/>
        <v>0</v>
      </c>
      <c r="AU123" s="29">
        <f t="shared" ca="1" si="54"/>
        <v>0</v>
      </c>
      <c r="AV123" s="29">
        <f t="shared" ca="1" si="55"/>
        <v>0</v>
      </c>
      <c r="AW123" s="29">
        <f t="shared" ca="1" si="56"/>
        <v>0</v>
      </c>
      <c r="AX123" s="91">
        <f t="shared" ca="1" si="57"/>
        <v>0</v>
      </c>
      <c r="AY123" s="29">
        <f t="shared" ca="1" si="58"/>
        <v>0</v>
      </c>
      <c r="AZ123" s="29">
        <f t="shared" ca="1" si="59"/>
        <v>0</v>
      </c>
      <c r="BA123" s="29">
        <f t="shared" ca="1" si="60"/>
        <v>0</v>
      </c>
      <c r="BB123" s="29">
        <f t="shared" ca="1" si="61"/>
        <v>0</v>
      </c>
      <c r="BC123" s="87" t="str">
        <f t="shared" ca="1" si="62"/>
        <v/>
      </c>
      <c r="BD123" s="32" t="str">
        <f t="shared" ca="1" si="63"/>
        <v/>
      </c>
      <c r="BE123" s="32" t="str">
        <f t="shared" ca="1" si="64"/>
        <v/>
      </c>
      <c r="BF123" s="32" t="str">
        <f t="shared" ca="1" si="65"/>
        <v/>
      </c>
      <c r="BG123" s="32" t="str">
        <f t="shared" ca="1" si="66"/>
        <v/>
      </c>
      <c r="BH123" s="89" t="str">
        <f t="shared" ca="1" si="67"/>
        <v/>
      </c>
      <c r="BI123" s="32" t="str">
        <f t="shared" ca="1" si="68"/>
        <v/>
      </c>
      <c r="BJ123" s="32" t="str">
        <f t="shared" ca="1" si="69"/>
        <v/>
      </c>
      <c r="BK123" s="32" t="str">
        <f t="shared" ca="1" si="70"/>
        <v/>
      </c>
      <c r="BL123" s="32" t="str">
        <f t="shared" ca="1" si="71"/>
        <v/>
      </c>
      <c r="BM123" s="91" t="str">
        <f t="shared" ca="1" si="72"/>
        <v/>
      </c>
      <c r="BN123" s="29" t="str">
        <f t="shared" ca="1" si="73"/>
        <v/>
      </c>
      <c r="BO123" s="29" t="str">
        <f t="shared" ca="1" si="74"/>
        <v/>
      </c>
      <c r="BP123" s="29" t="str">
        <f t="shared" ca="1" si="75"/>
        <v/>
      </c>
      <c r="BQ123" s="29" t="str">
        <f t="shared" ca="1" si="76"/>
        <v/>
      </c>
      <c r="BR123" s="177" t="str">
        <f t="shared" si="48"/>
        <v/>
      </c>
      <c r="BS123" s="93" t="str">
        <f t="shared" ca="1" si="77"/>
        <v/>
      </c>
      <c r="BT123" s="125" t="str">
        <f t="shared" ca="1" si="78"/>
        <v/>
      </c>
      <c r="BU123" s="126" t="str">
        <f t="shared" ca="1" si="79"/>
        <v/>
      </c>
      <c r="BV123" s="126" t="str">
        <f t="shared" ca="1" si="80"/>
        <v/>
      </c>
      <c r="BW123" s="126" t="str">
        <f t="shared" ca="1" si="81"/>
        <v/>
      </c>
      <c r="BX123" s="126" t="str">
        <f t="shared" ca="1" si="82"/>
        <v/>
      </c>
      <c r="BY123" s="127" t="str">
        <f t="shared" ca="1" si="83"/>
        <v/>
      </c>
      <c r="CA123" s="30" t="str">
        <f t="shared" ca="1" si="84"/>
        <v/>
      </c>
    </row>
    <row r="124" spans="1:79" s="29" customFormat="1" ht="14.1" customHeight="1" x14ac:dyDescent="0.3">
      <c r="A124" s="82" t="str">
        <f t="shared" ca="1" si="47"/>
        <v/>
      </c>
      <c r="B124" s="128"/>
      <c r="C124" s="128" t="s">
        <v>38</v>
      </c>
      <c r="D124" s="128" t="s">
        <v>68</v>
      </c>
      <c r="E124" s="128"/>
      <c r="F124" s="128"/>
      <c r="G124" s="128"/>
      <c r="H124" s="128"/>
      <c r="I124" s="128"/>
      <c r="J124" s="128"/>
      <c r="L124" s="129" t="s">
        <v>80</v>
      </c>
      <c r="M124" s="139">
        <f t="shared" si="49"/>
        <v>0</v>
      </c>
      <c r="N124" s="130"/>
      <c r="O124" s="130"/>
      <c r="P124" s="130"/>
      <c r="Q124" s="130"/>
      <c r="R124" s="130"/>
      <c r="AB124" s="29">
        <v>124</v>
      </c>
      <c r="AC124" s="171"/>
      <c r="AD124" s="193"/>
      <c r="AE124" s="175"/>
      <c r="AF124" s="176"/>
      <c r="AG124" s="176"/>
      <c r="AH124" s="176"/>
      <c r="AI124" s="176"/>
      <c r="AJ124" s="97"/>
      <c r="AO124" s="97"/>
      <c r="AQ124" s="97">
        <f t="shared" si="51"/>
        <v>2</v>
      </c>
      <c r="AR124" s="29" t="str">
        <f>IF($AQ125&gt;$AQ124, IFERROR(MATCH($AQ124, $AQ125:$AQ$140, 0)-1, ROW($AR$140)-ROW()), "")</f>
        <v/>
      </c>
      <c r="AS124" s="97">
        <f t="shared" ca="1" si="52"/>
        <v>0</v>
      </c>
      <c r="AT124" s="29">
        <f t="shared" ca="1" si="53"/>
        <v>0</v>
      </c>
      <c r="AU124" s="29">
        <f t="shared" ca="1" si="54"/>
        <v>0</v>
      </c>
      <c r="AV124" s="29">
        <f t="shared" ca="1" si="55"/>
        <v>0</v>
      </c>
      <c r="AW124" s="29">
        <f t="shared" ca="1" si="56"/>
        <v>0</v>
      </c>
      <c r="AX124" s="91">
        <f t="shared" ca="1" si="57"/>
        <v>0</v>
      </c>
      <c r="AY124" s="29">
        <f t="shared" ca="1" si="58"/>
        <v>0</v>
      </c>
      <c r="AZ124" s="29">
        <f t="shared" ca="1" si="59"/>
        <v>0</v>
      </c>
      <c r="BA124" s="29">
        <f t="shared" ca="1" si="60"/>
        <v>0</v>
      </c>
      <c r="BB124" s="29">
        <f t="shared" ca="1" si="61"/>
        <v>0</v>
      </c>
      <c r="BC124" s="87" t="str">
        <f t="shared" ca="1" si="62"/>
        <v/>
      </c>
      <c r="BD124" s="32" t="str">
        <f t="shared" ca="1" si="63"/>
        <v/>
      </c>
      <c r="BE124" s="32" t="str">
        <f t="shared" ca="1" si="64"/>
        <v/>
      </c>
      <c r="BF124" s="32" t="str">
        <f t="shared" ca="1" si="65"/>
        <v/>
      </c>
      <c r="BG124" s="32" t="str">
        <f t="shared" ca="1" si="66"/>
        <v/>
      </c>
      <c r="BH124" s="89" t="str">
        <f t="shared" ca="1" si="67"/>
        <v/>
      </c>
      <c r="BI124" s="32" t="str">
        <f t="shared" ca="1" si="68"/>
        <v/>
      </c>
      <c r="BJ124" s="32" t="str">
        <f t="shared" ca="1" si="69"/>
        <v/>
      </c>
      <c r="BK124" s="32" t="str">
        <f t="shared" ca="1" si="70"/>
        <v/>
      </c>
      <c r="BL124" s="32" t="str">
        <f t="shared" ca="1" si="71"/>
        <v/>
      </c>
      <c r="BM124" s="91" t="str">
        <f t="shared" ca="1" si="72"/>
        <v/>
      </c>
      <c r="BN124" s="29" t="str">
        <f t="shared" ca="1" si="73"/>
        <v/>
      </c>
      <c r="BO124" s="29" t="str">
        <f t="shared" ca="1" si="74"/>
        <v/>
      </c>
      <c r="BP124" s="29" t="str">
        <f t="shared" ca="1" si="75"/>
        <v/>
      </c>
      <c r="BQ124" s="29" t="str">
        <f t="shared" ca="1" si="76"/>
        <v/>
      </c>
      <c r="BR124" s="177" t="str">
        <f t="shared" si="48"/>
        <v/>
      </c>
      <c r="BS124" s="93" t="str">
        <f t="shared" ca="1" si="77"/>
        <v/>
      </c>
      <c r="BT124" s="125" t="str">
        <f t="shared" ca="1" si="78"/>
        <v/>
      </c>
      <c r="BU124" s="126" t="str">
        <f t="shared" ca="1" si="79"/>
        <v/>
      </c>
      <c r="BV124" s="126" t="str">
        <f t="shared" ca="1" si="80"/>
        <v/>
      </c>
      <c r="BW124" s="126" t="str">
        <f t="shared" ca="1" si="81"/>
        <v/>
      </c>
      <c r="BX124" s="126" t="str">
        <f t="shared" ca="1" si="82"/>
        <v/>
      </c>
      <c r="BY124" s="127" t="str">
        <f t="shared" ca="1" si="83"/>
        <v/>
      </c>
      <c r="CA124" s="30" t="str">
        <f t="shared" ca="1" si="84"/>
        <v/>
      </c>
    </row>
    <row r="125" spans="1:79" s="29" customFormat="1" ht="14.1" customHeight="1" x14ac:dyDescent="0.3">
      <c r="A125" s="82" t="str">
        <f t="shared" ca="1" si="47"/>
        <v/>
      </c>
      <c r="B125" s="128"/>
      <c r="C125" s="128" t="s">
        <v>69</v>
      </c>
      <c r="D125" s="128"/>
      <c r="E125" s="128"/>
      <c r="F125" s="128"/>
      <c r="G125" s="128"/>
      <c r="H125" s="128"/>
      <c r="I125" s="128"/>
      <c r="J125" s="128"/>
      <c r="L125" s="129" t="s">
        <v>81</v>
      </c>
      <c r="M125" s="139">
        <f t="shared" si="49"/>
        <v>0</v>
      </c>
      <c r="N125" s="130">
        <f>SUM(N126,N130)</f>
        <v>0</v>
      </c>
      <c r="O125" s="130">
        <f t="shared" ref="O125:P125" si="91">SUM(O126,O130)</f>
        <v>0</v>
      </c>
      <c r="P125" s="130">
        <f t="shared" si="91"/>
        <v>0</v>
      </c>
      <c r="Q125" s="130"/>
      <c r="R125" s="130"/>
      <c r="AB125" s="29">
        <v>125</v>
      </c>
      <c r="AC125" s="171"/>
      <c r="AD125" s="193"/>
      <c r="AE125" s="175"/>
      <c r="AF125" s="176"/>
      <c r="AG125" s="176"/>
      <c r="AH125" s="176"/>
      <c r="AI125" s="176"/>
      <c r="AJ125" s="97"/>
      <c r="AO125" s="97"/>
      <c r="AQ125" s="97">
        <f t="shared" si="51"/>
        <v>1</v>
      </c>
      <c r="AR125" s="29">
        <f>IF($AQ126&gt;$AQ125, IFERROR(MATCH($AQ125, $AQ126:$AQ$140, 0)-1, ROW($AR$140)-ROW()), "")</f>
        <v>5</v>
      </c>
      <c r="AS125" s="97">
        <f t="shared" ca="1" si="52"/>
        <v>0</v>
      </c>
      <c r="AT125" s="29">
        <f t="shared" ca="1" si="53"/>
        <v>0</v>
      </c>
      <c r="AU125" s="29">
        <f t="shared" ca="1" si="54"/>
        <v>0</v>
      </c>
      <c r="AV125" s="29">
        <f t="shared" ca="1" si="55"/>
        <v>0</v>
      </c>
      <c r="AW125" s="29">
        <f t="shared" ca="1" si="56"/>
        <v>0</v>
      </c>
      <c r="AX125" s="91">
        <f t="shared" ca="1" si="57"/>
        <v>0</v>
      </c>
      <c r="AY125" s="29">
        <f t="shared" ca="1" si="58"/>
        <v>0</v>
      </c>
      <c r="AZ125" s="29">
        <f t="shared" ca="1" si="59"/>
        <v>0</v>
      </c>
      <c r="BA125" s="29">
        <f t="shared" ca="1" si="60"/>
        <v>0</v>
      </c>
      <c r="BB125" s="29">
        <f t="shared" ca="1" si="61"/>
        <v>0</v>
      </c>
      <c r="BC125" s="87" t="str">
        <f t="shared" ca="1" si="62"/>
        <v/>
      </c>
      <c r="BD125" s="32" t="str">
        <f t="shared" ca="1" si="63"/>
        <v/>
      </c>
      <c r="BE125" s="32" t="str">
        <f t="shared" ca="1" si="64"/>
        <v/>
      </c>
      <c r="BF125" s="32" t="str">
        <f t="shared" ca="1" si="65"/>
        <v/>
      </c>
      <c r="BG125" s="32" t="str">
        <f t="shared" ca="1" si="66"/>
        <v/>
      </c>
      <c r="BH125" s="89" t="str">
        <f t="shared" ca="1" si="67"/>
        <v/>
      </c>
      <c r="BI125" s="32" t="str">
        <f t="shared" ca="1" si="68"/>
        <v/>
      </c>
      <c r="BJ125" s="32" t="str">
        <f t="shared" ca="1" si="69"/>
        <v/>
      </c>
      <c r="BK125" s="32" t="str">
        <f t="shared" ca="1" si="70"/>
        <v/>
      </c>
      <c r="BL125" s="32" t="str">
        <f t="shared" ca="1" si="71"/>
        <v/>
      </c>
      <c r="BM125" s="91" t="str">
        <f t="shared" ca="1" si="72"/>
        <v/>
      </c>
      <c r="BN125" s="29" t="str">
        <f t="shared" ca="1" si="73"/>
        <v/>
      </c>
      <c r="BO125" s="29" t="str">
        <f t="shared" ca="1" si="74"/>
        <v/>
      </c>
      <c r="BP125" s="29" t="str">
        <f t="shared" ca="1" si="75"/>
        <v/>
      </c>
      <c r="BQ125" s="29" t="str">
        <f t="shared" ca="1" si="76"/>
        <v/>
      </c>
      <c r="BR125" s="177" t="str">
        <f t="shared" si="48"/>
        <v/>
      </c>
      <c r="BS125" s="93" t="str">
        <f t="shared" ca="1" si="77"/>
        <v/>
      </c>
      <c r="BT125" s="125" t="str">
        <f t="shared" ca="1" si="78"/>
        <v/>
      </c>
      <c r="BU125" s="126" t="str">
        <f t="shared" ca="1" si="79"/>
        <v/>
      </c>
      <c r="BV125" s="126" t="str">
        <f t="shared" ca="1" si="80"/>
        <v/>
      </c>
      <c r="BW125" s="126" t="str">
        <f t="shared" ca="1" si="81"/>
        <v/>
      </c>
      <c r="BX125" s="126" t="str">
        <f t="shared" ca="1" si="82"/>
        <v/>
      </c>
      <c r="BY125" s="127" t="str">
        <f t="shared" ca="1" si="83"/>
        <v/>
      </c>
      <c r="CA125" s="30" t="str">
        <f t="shared" ca="1" si="84"/>
        <v/>
      </c>
    </row>
    <row r="126" spans="1:79" s="29" customFormat="1" ht="14.1" customHeight="1" x14ac:dyDescent="0.3">
      <c r="A126" s="82" t="str">
        <f t="shared" ca="1" si="47"/>
        <v/>
      </c>
      <c r="B126" s="128"/>
      <c r="C126" s="128" t="s">
        <v>38</v>
      </c>
      <c r="D126" s="128" t="s">
        <v>70</v>
      </c>
      <c r="E126" s="128"/>
      <c r="F126" s="128"/>
      <c r="G126" s="128"/>
      <c r="H126" s="128"/>
      <c r="I126" s="128"/>
      <c r="J126" s="128"/>
      <c r="L126" s="129">
        <v>65</v>
      </c>
      <c r="M126" s="139">
        <f t="shared" si="49"/>
        <v>0</v>
      </c>
      <c r="N126" s="130">
        <f>SUM(N127,N128,N129)</f>
        <v>0</v>
      </c>
      <c r="O126" s="130">
        <f t="shared" ref="O126:P126" si="92">SUM(O127,O128,O129)</f>
        <v>0</v>
      </c>
      <c r="P126" s="130">
        <f t="shared" si="92"/>
        <v>0</v>
      </c>
      <c r="Q126" s="130"/>
      <c r="R126" s="130"/>
      <c r="AB126" s="29">
        <v>126</v>
      </c>
      <c r="AC126" s="171"/>
      <c r="AD126" s="193"/>
      <c r="AE126" s="175"/>
      <c r="AF126" s="176"/>
      <c r="AG126" s="176"/>
      <c r="AH126" s="176"/>
      <c r="AI126" s="176"/>
      <c r="AJ126" s="97"/>
      <c r="AO126" s="97"/>
      <c r="AQ126" s="97">
        <f t="shared" si="51"/>
        <v>2</v>
      </c>
      <c r="AR126" s="29">
        <f>IF($AQ127&gt;$AQ126, IFERROR(MATCH($AQ126, $AQ127:$AQ$140, 0)-1, ROW($AR$140)-ROW()), "")</f>
        <v>3</v>
      </c>
      <c r="AS126" s="97">
        <f t="shared" ca="1" si="52"/>
        <v>0</v>
      </c>
      <c r="AT126" s="29">
        <f t="shared" ca="1" si="53"/>
        <v>0</v>
      </c>
      <c r="AU126" s="29">
        <f t="shared" ca="1" si="54"/>
        <v>0</v>
      </c>
      <c r="AV126" s="29">
        <f t="shared" ca="1" si="55"/>
        <v>0</v>
      </c>
      <c r="AW126" s="29">
        <f t="shared" ca="1" si="56"/>
        <v>0</v>
      </c>
      <c r="AX126" s="91">
        <f t="shared" ca="1" si="57"/>
        <v>0</v>
      </c>
      <c r="AY126" s="29">
        <f t="shared" ca="1" si="58"/>
        <v>0</v>
      </c>
      <c r="AZ126" s="29">
        <f t="shared" ca="1" si="59"/>
        <v>0</v>
      </c>
      <c r="BA126" s="29">
        <f t="shared" ca="1" si="60"/>
        <v>0</v>
      </c>
      <c r="BB126" s="29">
        <f t="shared" ca="1" si="61"/>
        <v>0</v>
      </c>
      <c r="BC126" s="87" t="str">
        <f t="shared" ca="1" si="62"/>
        <v/>
      </c>
      <c r="BD126" s="32" t="str">
        <f t="shared" ca="1" si="63"/>
        <v/>
      </c>
      <c r="BE126" s="32" t="str">
        <f t="shared" ca="1" si="64"/>
        <v/>
      </c>
      <c r="BF126" s="32" t="str">
        <f t="shared" ca="1" si="65"/>
        <v/>
      </c>
      <c r="BG126" s="32" t="str">
        <f t="shared" ca="1" si="66"/>
        <v/>
      </c>
      <c r="BH126" s="89" t="str">
        <f t="shared" ca="1" si="67"/>
        <v/>
      </c>
      <c r="BI126" s="32" t="str">
        <f t="shared" ca="1" si="68"/>
        <v/>
      </c>
      <c r="BJ126" s="32" t="str">
        <f t="shared" ca="1" si="69"/>
        <v/>
      </c>
      <c r="BK126" s="32" t="str">
        <f t="shared" ca="1" si="70"/>
        <v/>
      </c>
      <c r="BL126" s="32" t="str">
        <f t="shared" ca="1" si="71"/>
        <v/>
      </c>
      <c r="BM126" s="91" t="str">
        <f t="shared" ca="1" si="72"/>
        <v/>
      </c>
      <c r="BN126" s="29" t="str">
        <f t="shared" ca="1" si="73"/>
        <v/>
      </c>
      <c r="BO126" s="29" t="str">
        <f t="shared" ca="1" si="74"/>
        <v/>
      </c>
      <c r="BP126" s="29" t="str">
        <f t="shared" ca="1" si="75"/>
        <v/>
      </c>
      <c r="BQ126" s="29" t="str">
        <f t="shared" ca="1" si="76"/>
        <v/>
      </c>
      <c r="BR126" s="177" t="str">
        <f t="shared" si="48"/>
        <v/>
      </c>
      <c r="BS126" s="93" t="str">
        <f t="shared" ca="1" si="77"/>
        <v/>
      </c>
      <c r="BT126" s="125" t="str">
        <f t="shared" ca="1" si="78"/>
        <v/>
      </c>
      <c r="BU126" s="126" t="str">
        <f t="shared" ca="1" si="79"/>
        <v/>
      </c>
      <c r="BV126" s="126" t="str">
        <f t="shared" ca="1" si="80"/>
        <v/>
      </c>
      <c r="BW126" s="126" t="str">
        <f t="shared" ca="1" si="81"/>
        <v/>
      </c>
      <c r="BX126" s="126" t="str">
        <f t="shared" ca="1" si="82"/>
        <v/>
      </c>
      <c r="BY126" s="127" t="str">
        <f t="shared" ca="1" si="83"/>
        <v/>
      </c>
      <c r="CA126" s="30" t="str">
        <f t="shared" ca="1" si="84"/>
        <v/>
      </c>
    </row>
    <row r="127" spans="1:79" s="29" customFormat="1" ht="14.1" customHeight="1" x14ac:dyDescent="0.3">
      <c r="A127" s="82" t="str">
        <f t="shared" ca="1" si="47"/>
        <v/>
      </c>
      <c r="B127" s="128"/>
      <c r="C127" s="128" t="s">
        <v>38</v>
      </c>
      <c r="D127" s="128" t="s">
        <v>38</v>
      </c>
      <c r="E127" s="128" t="s">
        <v>71</v>
      </c>
      <c r="F127" s="128"/>
      <c r="G127" s="128"/>
      <c r="H127" s="128"/>
      <c r="I127" s="128"/>
      <c r="J127" s="128"/>
      <c r="L127" s="129">
        <v>650</v>
      </c>
      <c r="M127" s="139">
        <f t="shared" si="49"/>
        <v>0</v>
      </c>
      <c r="N127" s="130"/>
      <c r="O127" s="130"/>
      <c r="P127" s="130"/>
      <c r="Q127" s="130"/>
      <c r="R127" s="130"/>
      <c r="AB127" s="29">
        <v>127</v>
      </c>
      <c r="AC127" s="171"/>
      <c r="AD127" s="193"/>
      <c r="AE127" s="175"/>
      <c r="AF127" s="176"/>
      <c r="AG127" s="176"/>
      <c r="AH127" s="176"/>
      <c r="AI127" s="176"/>
      <c r="AJ127" s="97"/>
      <c r="AO127" s="97"/>
      <c r="AQ127" s="97">
        <f t="shared" si="51"/>
        <v>3</v>
      </c>
      <c r="AR127" s="29" t="str">
        <f>IF($AQ128&gt;$AQ127, IFERROR(MATCH($AQ127, $AQ128:$AQ$140, 0)-1, ROW($AR$140)-ROW()), "")</f>
        <v/>
      </c>
      <c r="AS127" s="97">
        <f t="shared" ca="1" si="52"/>
        <v>0</v>
      </c>
      <c r="AT127" s="29">
        <f t="shared" ca="1" si="53"/>
        <v>0</v>
      </c>
      <c r="AU127" s="29">
        <f t="shared" ca="1" si="54"/>
        <v>0</v>
      </c>
      <c r="AV127" s="29">
        <f t="shared" ca="1" si="55"/>
        <v>0</v>
      </c>
      <c r="AW127" s="29">
        <f t="shared" ca="1" si="56"/>
        <v>0</v>
      </c>
      <c r="AX127" s="91">
        <f t="shared" ca="1" si="57"/>
        <v>0</v>
      </c>
      <c r="AY127" s="29">
        <f t="shared" ca="1" si="58"/>
        <v>0</v>
      </c>
      <c r="AZ127" s="29">
        <f t="shared" ca="1" si="59"/>
        <v>0</v>
      </c>
      <c r="BA127" s="29">
        <f t="shared" ca="1" si="60"/>
        <v>0</v>
      </c>
      <c r="BB127" s="29">
        <f t="shared" ca="1" si="61"/>
        <v>0</v>
      </c>
      <c r="BC127" s="87" t="str">
        <f t="shared" ca="1" si="62"/>
        <v/>
      </c>
      <c r="BD127" s="32" t="str">
        <f t="shared" ca="1" si="63"/>
        <v/>
      </c>
      <c r="BE127" s="32" t="str">
        <f t="shared" ca="1" si="64"/>
        <v/>
      </c>
      <c r="BF127" s="32" t="str">
        <f t="shared" ca="1" si="65"/>
        <v/>
      </c>
      <c r="BG127" s="32" t="str">
        <f t="shared" ca="1" si="66"/>
        <v/>
      </c>
      <c r="BH127" s="89" t="str">
        <f t="shared" ca="1" si="67"/>
        <v/>
      </c>
      <c r="BI127" s="32" t="str">
        <f t="shared" ca="1" si="68"/>
        <v/>
      </c>
      <c r="BJ127" s="32" t="str">
        <f t="shared" ca="1" si="69"/>
        <v/>
      </c>
      <c r="BK127" s="32" t="str">
        <f t="shared" ca="1" si="70"/>
        <v/>
      </c>
      <c r="BL127" s="32" t="str">
        <f t="shared" ca="1" si="71"/>
        <v/>
      </c>
      <c r="BM127" s="91" t="str">
        <f t="shared" ca="1" si="72"/>
        <v/>
      </c>
      <c r="BN127" s="29" t="str">
        <f t="shared" ca="1" si="73"/>
        <v/>
      </c>
      <c r="BO127" s="29" t="str">
        <f t="shared" ca="1" si="74"/>
        <v/>
      </c>
      <c r="BP127" s="29" t="str">
        <f t="shared" ca="1" si="75"/>
        <v/>
      </c>
      <c r="BQ127" s="29" t="str">
        <f t="shared" ca="1" si="76"/>
        <v/>
      </c>
      <c r="BR127" s="177" t="str">
        <f t="shared" si="48"/>
        <v/>
      </c>
      <c r="BS127" s="93" t="str">
        <f t="shared" ca="1" si="77"/>
        <v/>
      </c>
      <c r="BT127" s="125" t="str">
        <f t="shared" ca="1" si="78"/>
        <v/>
      </c>
      <c r="BU127" s="126" t="str">
        <f t="shared" ca="1" si="79"/>
        <v/>
      </c>
      <c r="BV127" s="126" t="str">
        <f t="shared" ca="1" si="80"/>
        <v/>
      </c>
      <c r="BW127" s="126" t="str">
        <f t="shared" ca="1" si="81"/>
        <v/>
      </c>
      <c r="BX127" s="126" t="str">
        <f t="shared" ca="1" si="82"/>
        <v/>
      </c>
      <c r="BY127" s="127" t="str">
        <f t="shared" ca="1" si="83"/>
        <v/>
      </c>
      <c r="CA127" s="30" t="str">
        <f t="shared" ca="1" si="84"/>
        <v/>
      </c>
    </row>
    <row r="128" spans="1:79" s="29" customFormat="1" ht="28.5" customHeight="1" x14ac:dyDescent="0.3">
      <c r="A128" s="82" t="str">
        <f t="shared" ca="1" si="47"/>
        <v/>
      </c>
      <c r="B128" s="128"/>
      <c r="C128" s="128" t="s">
        <v>38</v>
      </c>
      <c r="D128" s="128" t="s">
        <v>38</v>
      </c>
      <c r="E128" s="209" t="s">
        <v>72</v>
      </c>
      <c r="F128" s="209"/>
      <c r="G128" s="209"/>
      <c r="H128" s="209"/>
      <c r="I128" s="209"/>
      <c r="J128" s="209"/>
      <c r="K128" s="209"/>
      <c r="L128" s="129">
        <v>651</v>
      </c>
      <c r="M128" s="139">
        <f t="shared" si="49"/>
        <v>0</v>
      </c>
      <c r="N128" s="130"/>
      <c r="O128" s="130"/>
      <c r="P128" s="130"/>
      <c r="Q128" s="130"/>
      <c r="R128" s="130"/>
      <c r="AB128" s="29">
        <v>128</v>
      </c>
      <c r="AC128" s="171">
        <v>1</v>
      </c>
      <c r="AD128" s="193"/>
      <c r="AE128" s="175"/>
      <c r="AF128" s="176"/>
      <c r="AG128" s="176"/>
      <c r="AH128" s="176"/>
      <c r="AI128" s="176"/>
      <c r="AJ128" s="97"/>
      <c r="AO128" s="97"/>
      <c r="AQ128" s="97">
        <f t="shared" si="51"/>
        <v>3</v>
      </c>
      <c r="AR128" s="29" t="str">
        <f>IF($AQ129&gt;$AQ128, IFERROR(MATCH($AQ128, $AQ129:$AQ$140, 0)-1, ROW($AR$140)-ROW()), "")</f>
        <v/>
      </c>
      <c r="AS128" s="97">
        <f t="shared" ca="1" si="52"/>
        <v>0</v>
      </c>
      <c r="AT128" s="29">
        <f t="shared" ca="1" si="53"/>
        <v>0</v>
      </c>
      <c r="AU128" s="29">
        <f t="shared" ca="1" si="54"/>
        <v>0</v>
      </c>
      <c r="AV128" s="29">
        <f t="shared" ca="1" si="55"/>
        <v>0</v>
      </c>
      <c r="AW128" s="29">
        <f t="shared" ca="1" si="56"/>
        <v>0</v>
      </c>
      <c r="AX128" s="91">
        <f t="shared" ca="1" si="57"/>
        <v>0</v>
      </c>
      <c r="AY128" s="29">
        <f t="shared" ca="1" si="58"/>
        <v>0</v>
      </c>
      <c r="AZ128" s="29">
        <f t="shared" ca="1" si="59"/>
        <v>0</v>
      </c>
      <c r="BA128" s="29">
        <f t="shared" ca="1" si="60"/>
        <v>0</v>
      </c>
      <c r="BB128" s="29">
        <f t="shared" ca="1" si="61"/>
        <v>0</v>
      </c>
      <c r="BC128" s="87" t="str">
        <f t="shared" ca="1" si="62"/>
        <v/>
      </c>
      <c r="BD128" s="32" t="str">
        <f t="shared" ca="1" si="63"/>
        <v/>
      </c>
      <c r="BE128" s="32" t="str">
        <f t="shared" ca="1" si="64"/>
        <v/>
      </c>
      <c r="BF128" s="32" t="str">
        <f t="shared" ca="1" si="65"/>
        <v/>
      </c>
      <c r="BG128" s="32" t="str">
        <f t="shared" ca="1" si="66"/>
        <v/>
      </c>
      <c r="BH128" s="89" t="str">
        <f t="shared" ca="1" si="67"/>
        <v/>
      </c>
      <c r="BI128" s="32" t="str">
        <f t="shared" ca="1" si="68"/>
        <v/>
      </c>
      <c r="BJ128" s="32" t="str">
        <f t="shared" ca="1" si="69"/>
        <v/>
      </c>
      <c r="BK128" s="32" t="str">
        <f t="shared" ca="1" si="70"/>
        <v/>
      </c>
      <c r="BL128" s="32" t="str">
        <f t="shared" ca="1" si="71"/>
        <v/>
      </c>
      <c r="BM128" s="91" t="str">
        <f t="shared" ca="1" si="72"/>
        <v/>
      </c>
      <c r="BN128" s="29" t="str">
        <f t="shared" ca="1" si="73"/>
        <v/>
      </c>
      <c r="BO128" s="29" t="str">
        <f t="shared" ca="1" si="74"/>
        <v/>
      </c>
      <c r="BP128" s="29" t="str">
        <f t="shared" ca="1" si="75"/>
        <v/>
      </c>
      <c r="BQ128" s="29" t="str">
        <f t="shared" ca="1" si="76"/>
        <v/>
      </c>
      <c r="BR128" s="177" t="str">
        <f t="shared" si="48"/>
        <v/>
      </c>
      <c r="BS128" s="93" t="str">
        <f t="shared" ca="1" si="77"/>
        <v/>
      </c>
      <c r="BT128" s="125" t="str">
        <f t="shared" ca="1" si="78"/>
        <v/>
      </c>
      <c r="BU128" s="126" t="str">
        <f t="shared" ca="1" si="79"/>
        <v/>
      </c>
      <c r="BV128" s="126" t="str">
        <f t="shared" ca="1" si="80"/>
        <v/>
      </c>
      <c r="BW128" s="126" t="str">
        <f t="shared" ca="1" si="81"/>
        <v/>
      </c>
      <c r="BX128" s="126" t="str">
        <f t="shared" ca="1" si="82"/>
        <v/>
      </c>
      <c r="BY128" s="127" t="str">
        <f t="shared" ca="1" si="83"/>
        <v/>
      </c>
      <c r="CA128" s="30" t="str">
        <f t="shared" ca="1" si="84"/>
        <v/>
      </c>
    </row>
    <row r="129" spans="1:79" s="29" customFormat="1" ht="14.1" customHeight="1" x14ac:dyDescent="0.3">
      <c r="A129" s="82" t="str">
        <f t="shared" ca="1" si="47"/>
        <v/>
      </c>
      <c r="B129" s="128"/>
      <c r="C129" s="128" t="s">
        <v>38</v>
      </c>
      <c r="D129" s="128" t="s">
        <v>38</v>
      </c>
      <c r="E129" s="128" t="s">
        <v>73</v>
      </c>
      <c r="F129" s="128"/>
      <c r="G129" s="128"/>
      <c r="H129" s="128"/>
      <c r="I129" s="128"/>
      <c r="J129" s="128"/>
      <c r="L129" s="129" t="s">
        <v>82</v>
      </c>
      <c r="M129" s="139">
        <f t="shared" si="49"/>
        <v>0</v>
      </c>
      <c r="N129" s="130"/>
      <c r="O129" s="130"/>
      <c r="P129" s="130"/>
      <c r="Q129" s="130"/>
      <c r="R129" s="130"/>
      <c r="AB129" s="29">
        <v>129</v>
      </c>
      <c r="AC129" s="171"/>
      <c r="AD129" s="193"/>
      <c r="AE129" s="175"/>
      <c r="AF129" s="176"/>
      <c r="AG129" s="176"/>
      <c r="AH129" s="176"/>
      <c r="AI129" s="176"/>
      <c r="AJ129" s="97"/>
      <c r="AO129" s="97"/>
      <c r="AQ129" s="97">
        <f t="shared" si="51"/>
        <v>3</v>
      </c>
      <c r="AR129" s="29" t="str">
        <f>IF($AQ130&gt;$AQ129, IFERROR(MATCH($AQ129, $AQ130:$AQ$140, 0)-1, ROW($AR$140)-ROW()), "")</f>
        <v/>
      </c>
      <c r="AS129" s="97">
        <f t="shared" ca="1" si="52"/>
        <v>0</v>
      </c>
      <c r="AT129" s="29">
        <f t="shared" ca="1" si="53"/>
        <v>0</v>
      </c>
      <c r="AU129" s="29">
        <f t="shared" ca="1" si="54"/>
        <v>0</v>
      </c>
      <c r="AV129" s="29">
        <f t="shared" ca="1" si="55"/>
        <v>0</v>
      </c>
      <c r="AW129" s="29">
        <f t="shared" ca="1" si="56"/>
        <v>0</v>
      </c>
      <c r="AX129" s="91">
        <f t="shared" ca="1" si="57"/>
        <v>0</v>
      </c>
      <c r="AY129" s="29">
        <f t="shared" ca="1" si="58"/>
        <v>0</v>
      </c>
      <c r="AZ129" s="29">
        <f t="shared" ca="1" si="59"/>
        <v>0</v>
      </c>
      <c r="BA129" s="29">
        <f t="shared" ca="1" si="60"/>
        <v>0</v>
      </c>
      <c r="BB129" s="29">
        <f t="shared" ca="1" si="61"/>
        <v>0</v>
      </c>
      <c r="BC129" s="87" t="str">
        <f t="shared" ca="1" si="62"/>
        <v/>
      </c>
      <c r="BD129" s="32" t="str">
        <f t="shared" ca="1" si="63"/>
        <v/>
      </c>
      <c r="BE129" s="32" t="str">
        <f t="shared" ca="1" si="64"/>
        <v/>
      </c>
      <c r="BF129" s="32" t="str">
        <f t="shared" ca="1" si="65"/>
        <v/>
      </c>
      <c r="BG129" s="32" t="str">
        <f t="shared" ca="1" si="66"/>
        <v/>
      </c>
      <c r="BH129" s="89" t="str">
        <f t="shared" ca="1" si="67"/>
        <v/>
      </c>
      <c r="BI129" s="32" t="str">
        <f t="shared" ca="1" si="68"/>
        <v/>
      </c>
      <c r="BJ129" s="32" t="str">
        <f t="shared" ca="1" si="69"/>
        <v/>
      </c>
      <c r="BK129" s="32" t="str">
        <f t="shared" ca="1" si="70"/>
        <v/>
      </c>
      <c r="BL129" s="32" t="str">
        <f t="shared" ca="1" si="71"/>
        <v/>
      </c>
      <c r="BM129" s="91" t="str">
        <f t="shared" ca="1" si="72"/>
        <v/>
      </c>
      <c r="BN129" s="29" t="str">
        <f t="shared" ca="1" si="73"/>
        <v/>
      </c>
      <c r="BO129" s="29" t="str">
        <f t="shared" ca="1" si="74"/>
        <v/>
      </c>
      <c r="BP129" s="29" t="str">
        <f t="shared" ca="1" si="75"/>
        <v/>
      </c>
      <c r="BQ129" s="29" t="str">
        <f t="shared" ca="1" si="76"/>
        <v/>
      </c>
      <c r="BR129" s="177" t="str">
        <f t="shared" si="48"/>
        <v/>
      </c>
      <c r="BS129" s="93" t="str">
        <f t="shared" ca="1" si="77"/>
        <v/>
      </c>
      <c r="BT129" s="125" t="str">
        <f t="shared" ca="1" si="78"/>
        <v/>
      </c>
      <c r="BU129" s="126" t="str">
        <f t="shared" ca="1" si="79"/>
        <v/>
      </c>
      <c r="BV129" s="126" t="str">
        <f t="shared" ca="1" si="80"/>
        <v/>
      </c>
      <c r="BW129" s="126" t="str">
        <f t="shared" ca="1" si="81"/>
        <v/>
      </c>
      <c r="BX129" s="126" t="str">
        <f t="shared" ca="1" si="82"/>
        <v/>
      </c>
      <c r="BY129" s="127" t="str">
        <f t="shared" ca="1" si="83"/>
        <v/>
      </c>
      <c r="CA129" s="30" t="str">
        <f t="shared" ca="1" si="84"/>
        <v/>
      </c>
    </row>
    <row r="130" spans="1:79" s="29" customFormat="1" ht="14.1" customHeight="1" x14ac:dyDescent="0.3">
      <c r="A130" s="82" t="str">
        <f t="shared" ca="1" si="47"/>
        <v/>
      </c>
      <c r="B130" s="128"/>
      <c r="C130" s="128" t="s">
        <v>38</v>
      </c>
      <c r="D130" s="128" t="s">
        <v>74</v>
      </c>
      <c r="E130" s="128"/>
      <c r="F130" s="128"/>
      <c r="G130" s="128"/>
      <c r="H130" s="128"/>
      <c r="I130" s="128"/>
      <c r="J130" s="128"/>
      <c r="L130" s="129" t="s">
        <v>83</v>
      </c>
      <c r="M130" s="139">
        <f t="shared" si="49"/>
        <v>0</v>
      </c>
      <c r="N130" s="130"/>
      <c r="O130" s="130"/>
      <c r="P130" s="130"/>
      <c r="Q130" s="130"/>
      <c r="R130" s="130"/>
      <c r="AB130" s="29">
        <v>130</v>
      </c>
      <c r="AC130" s="171"/>
      <c r="AD130" s="193"/>
      <c r="AE130" s="175"/>
      <c r="AF130" s="176"/>
      <c r="AG130" s="176"/>
      <c r="AH130" s="176"/>
      <c r="AI130" s="176"/>
      <c r="AJ130" s="97"/>
      <c r="AO130" s="97"/>
      <c r="AQ130" s="97">
        <f t="shared" si="51"/>
        <v>2</v>
      </c>
      <c r="AR130" s="29" t="str">
        <f>IF($AQ131&gt;$AQ130, IFERROR(MATCH($AQ130, $AQ131:$AQ$140, 0)-1, ROW($AR$140)-ROW()), "")</f>
        <v/>
      </c>
      <c r="AS130" s="97">
        <f t="shared" ca="1" si="52"/>
        <v>0</v>
      </c>
      <c r="AT130" s="29">
        <f t="shared" ca="1" si="53"/>
        <v>0</v>
      </c>
      <c r="AU130" s="29">
        <f t="shared" ca="1" si="54"/>
        <v>0</v>
      </c>
      <c r="AV130" s="29">
        <f t="shared" ca="1" si="55"/>
        <v>0</v>
      </c>
      <c r="AW130" s="29">
        <f t="shared" ca="1" si="56"/>
        <v>0</v>
      </c>
      <c r="AX130" s="91">
        <f t="shared" ca="1" si="57"/>
        <v>0</v>
      </c>
      <c r="AY130" s="29">
        <f t="shared" ca="1" si="58"/>
        <v>0</v>
      </c>
      <c r="AZ130" s="29">
        <f t="shared" ca="1" si="59"/>
        <v>0</v>
      </c>
      <c r="BA130" s="29">
        <f t="shared" ca="1" si="60"/>
        <v>0</v>
      </c>
      <c r="BB130" s="29">
        <f t="shared" ca="1" si="61"/>
        <v>0</v>
      </c>
      <c r="BC130" s="87" t="str">
        <f t="shared" ca="1" si="62"/>
        <v/>
      </c>
      <c r="BD130" s="32" t="str">
        <f t="shared" ca="1" si="63"/>
        <v/>
      </c>
      <c r="BE130" s="32" t="str">
        <f t="shared" ca="1" si="64"/>
        <v/>
      </c>
      <c r="BF130" s="32" t="str">
        <f t="shared" ca="1" si="65"/>
        <v/>
      </c>
      <c r="BG130" s="32" t="str">
        <f t="shared" ca="1" si="66"/>
        <v/>
      </c>
      <c r="BH130" s="89" t="str">
        <f t="shared" ca="1" si="67"/>
        <v/>
      </c>
      <c r="BI130" s="32" t="str">
        <f t="shared" ca="1" si="68"/>
        <v/>
      </c>
      <c r="BJ130" s="32" t="str">
        <f t="shared" ca="1" si="69"/>
        <v/>
      </c>
      <c r="BK130" s="32" t="str">
        <f t="shared" ca="1" si="70"/>
        <v/>
      </c>
      <c r="BL130" s="32" t="str">
        <f t="shared" ca="1" si="71"/>
        <v/>
      </c>
      <c r="BM130" s="91" t="str">
        <f t="shared" ca="1" si="72"/>
        <v/>
      </c>
      <c r="BN130" s="29" t="str">
        <f t="shared" ca="1" si="73"/>
        <v/>
      </c>
      <c r="BO130" s="29" t="str">
        <f t="shared" ca="1" si="74"/>
        <v/>
      </c>
      <c r="BP130" s="29" t="str">
        <f t="shared" ca="1" si="75"/>
        <v/>
      </c>
      <c r="BQ130" s="29" t="str">
        <f t="shared" ca="1" si="76"/>
        <v/>
      </c>
      <c r="BR130" s="177" t="str">
        <f t="shared" si="48"/>
        <v/>
      </c>
      <c r="BS130" s="93" t="str">
        <f t="shared" ca="1" si="77"/>
        <v/>
      </c>
      <c r="BT130" s="125" t="str">
        <f t="shared" ca="1" si="78"/>
        <v/>
      </c>
      <c r="BU130" s="126" t="str">
        <f t="shared" ca="1" si="79"/>
        <v/>
      </c>
      <c r="BV130" s="126" t="str">
        <f t="shared" ca="1" si="80"/>
        <v/>
      </c>
      <c r="BW130" s="126" t="str">
        <f t="shared" ca="1" si="81"/>
        <v/>
      </c>
      <c r="BX130" s="126" t="str">
        <f t="shared" ca="1" si="82"/>
        <v/>
      </c>
      <c r="BY130" s="127" t="str">
        <f t="shared" ca="1" si="83"/>
        <v/>
      </c>
      <c r="CA130" s="30" t="str">
        <f t="shared" ca="1" si="84"/>
        <v/>
      </c>
    </row>
    <row r="131" spans="1:79" s="29" customFormat="1" ht="14.1" customHeight="1" x14ac:dyDescent="0.3">
      <c r="A131" s="82" t="str">
        <f t="shared" ca="1" si="47"/>
        <v/>
      </c>
      <c r="B131" s="128"/>
      <c r="C131" s="128" t="s">
        <v>133</v>
      </c>
      <c r="D131" s="128"/>
      <c r="E131" s="128"/>
      <c r="F131" s="128"/>
      <c r="G131" s="128"/>
      <c r="H131" s="128"/>
      <c r="I131" s="128"/>
      <c r="J131" s="128"/>
      <c r="L131" s="129">
        <v>9903</v>
      </c>
      <c r="M131" s="139">
        <f t="shared" si="49"/>
        <v>0</v>
      </c>
      <c r="N131" s="130">
        <f>N118+N119-N125</f>
        <v>0</v>
      </c>
      <c r="O131" s="130">
        <f t="shared" ref="O131:P131" si="93">O118+O119-O125</f>
        <v>0</v>
      </c>
      <c r="P131" s="130">
        <f t="shared" si="93"/>
        <v>0</v>
      </c>
      <c r="Q131" s="130"/>
      <c r="R131" s="130"/>
      <c r="AB131" s="29">
        <v>131</v>
      </c>
      <c r="AC131" s="171">
        <v>1</v>
      </c>
      <c r="AD131" s="193"/>
      <c r="AE131" s="175">
        <f>N118+N119-N125</f>
        <v>0</v>
      </c>
      <c r="AF131" s="176">
        <f t="shared" ref="AF131:AI131" si="94">O118+O119-O125</f>
        <v>0</v>
      </c>
      <c r="AG131" s="176">
        <f t="shared" si="94"/>
        <v>0</v>
      </c>
      <c r="AH131" s="176">
        <f t="shared" si="94"/>
        <v>0</v>
      </c>
      <c r="AI131" s="176">
        <f t="shared" si="94"/>
        <v>0</v>
      </c>
      <c r="AJ131" s="97"/>
      <c r="AO131" s="97"/>
      <c r="AQ131" s="97">
        <f t="shared" si="51"/>
        <v>1</v>
      </c>
      <c r="AR131" s="29" t="str">
        <f>IF($AQ132&gt;$AQ131, IFERROR(MATCH($AQ131, $AQ132:$AQ$140, 0)-1, ROW($AR$140)-ROW()), "")</f>
        <v/>
      </c>
      <c r="AS131" s="97">
        <f t="shared" ca="1" si="52"/>
        <v>0</v>
      </c>
      <c r="AT131" s="29">
        <f t="shared" ca="1" si="53"/>
        <v>0</v>
      </c>
      <c r="AU131" s="29">
        <f t="shared" ca="1" si="54"/>
        <v>0</v>
      </c>
      <c r="AV131" s="29">
        <f t="shared" ca="1" si="55"/>
        <v>0</v>
      </c>
      <c r="AW131" s="29">
        <f t="shared" ca="1" si="56"/>
        <v>0</v>
      </c>
      <c r="AX131" s="91">
        <f t="shared" ca="1" si="57"/>
        <v>0</v>
      </c>
      <c r="AY131" s="29">
        <f t="shared" ca="1" si="58"/>
        <v>0</v>
      </c>
      <c r="AZ131" s="29">
        <f t="shared" ca="1" si="59"/>
        <v>0</v>
      </c>
      <c r="BA131" s="29">
        <f t="shared" ca="1" si="60"/>
        <v>0</v>
      </c>
      <c r="BB131" s="29">
        <f t="shared" ca="1" si="61"/>
        <v>0</v>
      </c>
      <c r="BC131" s="87" t="str">
        <f t="shared" ca="1" si="62"/>
        <v/>
      </c>
      <c r="BD131" s="32" t="str">
        <f t="shared" ca="1" si="63"/>
        <v/>
      </c>
      <c r="BE131" s="32" t="str">
        <f t="shared" ca="1" si="64"/>
        <v/>
      </c>
      <c r="BF131" s="32" t="str">
        <f t="shared" ca="1" si="65"/>
        <v/>
      </c>
      <c r="BG131" s="32" t="str">
        <f t="shared" ca="1" si="66"/>
        <v/>
      </c>
      <c r="BH131" s="89" t="str">
        <f t="shared" ca="1" si="67"/>
        <v/>
      </c>
      <c r="BI131" s="32" t="str">
        <f t="shared" ca="1" si="68"/>
        <v/>
      </c>
      <c r="BJ131" s="32" t="str">
        <f t="shared" ca="1" si="69"/>
        <v/>
      </c>
      <c r="BK131" s="32" t="str">
        <f t="shared" ca="1" si="70"/>
        <v/>
      </c>
      <c r="BL131" s="32" t="str">
        <f t="shared" ca="1" si="71"/>
        <v/>
      </c>
      <c r="BM131" s="91" t="str">
        <f t="shared" ca="1" si="72"/>
        <v/>
      </c>
      <c r="BN131" s="29" t="str">
        <f t="shared" ca="1" si="73"/>
        <v/>
      </c>
      <c r="BO131" s="29" t="str">
        <f t="shared" ca="1" si="74"/>
        <v/>
      </c>
      <c r="BP131" s="29" t="str">
        <f t="shared" ca="1" si="75"/>
        <v/>
      </c>
      <c r="BQ131" s="29" t="str">
        <f t="shared" ca="1" si="76"/>
        <v/>
      </c>
      <c r="BR131" s="177" t="str">
        <f t="shared" si="48"/>
        <v/>
      </c>
      <c r="BS131" s="93" t="str">
        <f t="shared" ca="1" si="77"/>
        <v/>
      </c>
      <c r="BT131" s="125" t="str">
        <f t="shared" ca="1" si="78"/>
        <v/>
      </c>
      <c r="BU131" s="126" t="str">
        <f t="shared" ca="1" si="79"/>
        <v/>
      </c>
      <c r="BV131" s="126" t="str">
        <f t="shared" ca="1" si="80"/>
        <v/>
      </c>
      <c r="BW131" s="126" t="str">
        <f t="shared" ca="1" si="81"/>
        <v/>
      </c>
      <c r="BX131" s="126" t="str">
        <f t="shared" ca="1" si="82"/>
        <v/>
      </c>
      <c r="BY131" s="127" t="str">
        <f t="shared" ca="1" si="83"/>
        <v/>
      </c>
      <c r="CA131" s="30" t="str">
        <f t="shared" ca="1" si="84"/>
        <v/>
      </c>
    </row>
    <row r="132" spans="1:79" s="29" customFormat="1" ht="14.1" customHeight="1" x14ac:dyDescent="0.3">
      <c r="A132" s="82" t="str">
        <f t="shared" ca="1" si="47"/>
        <v/>
      </c>
      <c r="B132" s="128"/>
      <c r="C132" s="128" t="s">
        <v>145</v>
      </c>
      <c r="D132" s="128"/>
      <c r="E132" s="128"/>
      <c r="F132" s="128"/>
      <c r="G132" s="128"/>
      <c r="H132" s="128"/>
      <c r="I132" s="128"/>
      <c r="J132" s="128"/>
      <c r="L132" s="129">
        <v>780</v>
      </c>
      <c r="M132" s="139">
        <f t="shared" si="49"/>
        <v>0</v>
      </c>
      <c r="N132" s="130"/>
      <c r="O132" s="130"/>
      <c r="P132" s="130"/>
      <c r="Q132" s="130"/>
      <c r="R132" s="130"/>
      <c r="AB132" s="29">
        <v>132</v>
      </c>
      <c r="AC132" s="171"/>
      <c r="AD132" s="193"/>
      <c r="AE132" s="175"/>
      <c r="AF132" s="176"/>
      <c r="AG132" s="176"/>
      <c r="AH132" s="176"/>
      <c r="AI132" s="176"/>
      <c r="AJ132" s="97"/>
      <c r="AO132" s="97"/>
      <c r="AQ132" s="97">
        <f t="shared" si="51"/>
        <v>1</v>
      </c>
      <c r="AR132" s="29" t="str">
        <f>IF($AQ133&gt;$AQ132, IFERROR(MATCH($AQ132, $AQ133:$AQ$140, 0)-1, ROW($AR$140)-ROW()), "")</f>
        <v/>
      </c>
      <c r="AS132" s="97">
        <f t="shared" ca="1" si="52"/>
        <v>0</v>
      </c>
      <c r="AT132" s="29">
        <f t="shared" ca="1" si="53"/>
        <v>0</v>
      </c>
      <c r="AU132" s="29">
        <f t="shared" ca="1" si="54"/>
        <v>0</v>
      </c>
      <c r="AV132" s="29">
        <f t="shared" ca="1" si="55"/>
        <v>0</v>
      </c>
      <c r="AW132" s="29">
        <f t="shared" ca="1" si="56"/>
        <v>0</v>
      </c>
      <c r="AX132" s="91">
        <f t="shared" ca="1" si="57"/>
        <v>0</v>
      </c>
      <c r="AY132" s="29">
        <f t="shared" ca="1" si="58"/>
        <v>0</v>
      </c>
      <c r="AZ132" s="29">
        <f t="shared" ca="1" si="59"/>
        <v>0</v>
      </c>
      <c r="BA132" s="29">
        <f t="shared" ca="1" si="60"/>
        <v>0</v>
      </c>
      <c r="BB132" s="29">
        <f t="shared" ca="1" si="61"/>
        <v>0</v>
      </c>
      <c r="BC132" s="87" t="str">
        <f t="shared" ca="1" si="62"/>
        <v/>
      </c>
      <c r="BD132" s="32" t="str">
        <f t="shared" ca="1" si="63"/>
        <v/>
      </c>
      <c r="BE132" s="32" t="str">
        <f t="shared" ca="1" si="64"/>
        <v/>
      </c>
      <c r="BF132" s="32" t="str">
        <f t="shared" ca="1" si="65"/>
        <v/>
      </c>
      <c r="BG132" s="32" t="str">
        <f t="shared" ca="1" si="66"/>
        <v/>
      </c>
      <c r="BH132" s="89" t="str">
        <f t="shared" ca="1" si="67"/>
        <v/>
      </c>
      <c r="BI132" s="32" t="str">
        <f t="shared" ca="1" si="68"/>
        <v/>
      </c>
      <c r="BJ132" s="32" t="str">
        <f t="shared" ca="1" si="69"/>
        <v/>
      </c>
      <c r="BK132" s="32" t="str">
        <f t="shared" ca="1" si="70"/>
        <v/>
      </c>
      <c r="BL132" s="32" t="str">
        <f t="shared" ca="1" si="71"/>
        <v/>
      </c>
      <c r="BM132" s="91" t="str">
        <f t="shared" ca="1" si="72"/>
        <v/>
      </c>
      <c r="BN132" s="29" t="str">
        <f t="shared" ca="1" si="73"/>
        <v/>
      </c>
      <c r="BO132" s="29" t="str">
        <f t="shared" ca="1" si="74"/>
        <v/>
      </c>
      <c r="BP132" s="29" t="str">
        <f t="shared" ca="1" si="75"/>
        <v/>
      </c>
      <c r="BQ132" s="29" t="str">
        <f t="shared" ca="1" si="76"/>
        <v/>
      </c>
      <c r="BR132" s="177" t="str">
        <f t="shared" si="48"/>
        <v/>
      </c>
      <c r="BS132" s="93" t="str">
        <f t="shared" ca="1" si="77"/>
        <v/>
      </c>
      <c r="BT132" s="125" t="str">
        <f t="shared" ca="1" si="78"/>
        <v/>
      </c>
      <c r="BU132" s="126" t="str">
        <f t="shared" ca="1" si="79"/>
        <v/>
      </c>
      <c r="BV132" s="126" t="str">
        <f t="shared" ca="1" si="80"/>
        <v/>
      </c>
      <c r="BW132" s="126" t="str">
        <f t="shared" ca="1" si="81"/>
        <v/>
      </c>
      <c r="BX132" s="126" t="str">
        <f t="shared" ca="1" si="82"/>
        <v/>
      </c>
      <c r="BY132" s="127" t="str">
        <f t="shared" ca="1" si="83"/>
        <v/>
      </c>
      <c r="CA132" s="30" t="str">
        <f t="shared" ca="1" si="84"/>
        <v/>
      </c>
    </row>
    <row r="133" spans="1:79" s="29" customFormat="1" ht="14.1" customHeight="1" x14ac:dyDescent="0.3">
      <c r="A133" s="82" t="str">
        <f t="shared" ref="A133:A140" ca="1" si="95">IF(BS133&lt;&gt;"", "✘", "")</f>
        <v/>
      </c>
      <c r="B133" s="128"/>
      <c r="C133" s="128" t="s">
        <v>146</v>
      </c>
      <c r="D133" s="128"/>
      <c r="E133" s="128"/>
      <c r="F133" s="128"/>
      <c r="G133" s="128"/>
      <c r="H133" s="128"/>
      <c r="I133" s="128"/>
      <c r="J133" s="128"/>
      <c r="L133" s="129">
        <v>680</v>
      </c>
      <c r="M133" s="139">
        <f t="shared" si="49"/>
        <v>0</v>
      </c>
      <c r="N133" s="130"/>
      <c r="O133" s="130"/>
      <c r="P133" s="130"/>
      <c r="Q133" s="130"/>
      <c r="R133" s="130"/>
      <c r="AB133" s="29">
        <v>133</v>
      </c>
      <c r="AC133" s="171"/>
      <c r="AD133" s="193"/>
      <c r="AE133" s="175"/>
      <c r="AF133" s="176"/>
      <c r="AG133" s="176"/>
      <c r="AH133" s="176"/>
      <c r="AI133" s="176"/>
      <c r="AJ133" s="97"/>
      <c r="AO133" s="97"/>
      <c r="AQ133" s="97">
        <f t="shared" si="51"/>
        <v>1</v>
      </c>
      <c r="AR133" s="29" t="str">
        <f>IF($AQ134&gt;$AQ133, IFERROR(MATCH($AQ133, $AQ134:$AQ$140, 0)-1, ROW($AR$140)-ROW()), "")</f>
        <v/>
      </c>
      <c r="AS133" s="97">
        <f t="shared" ca="1" si="52"/>
        <v>0</v>
      </c>
      <c r="AT133" s="29">
        <f t="shared" ca="1" si="53"/>
        <v>0</v>
      </c>
      <c r="AU133" s="29">
        <f t="shared" ca="1" si="54"/>
        <v>0</v>
      </c>
      <c r="AV133" s="29">
        <f t="shared" ca="1" si="55"/>
        <v>0</v>
      </c>
      <c r="AW133" s="29">
        <f t="shared" ca="1" si="56"/>
        <v>0</v>
      </c>
      <c r="AX133" s="91">
        <f t="shared" ca="1" si="57"/>
        <v>0</v>
      </c>
      <c r="AY133" s="29">
        <f t="shared" ca="1" si="58"/>
        <v>0</v>
      </c>
      <c r="AZ133" s="29">
        <f t="shared" ca="1" si="59"/>
        <v>0</v>
      </c>
      <c r="BA133" s="29">
        <f t="shared" ca="1" si="60"/>
        <v>0</v>
      </c>
      <c r="BB133" s="29">
        <f t="shared" ca="1" si="61"/>
        <v>0</v>
      </c>
      <c r="BC133" s="87" t="str">
        <f t="shared" ca="1" si="62"/>
        <v/>
      </c>
      <c r="BD133" s="32" t="str">
        <f t="shared" ca="1" si="63"/>
        <v/>
      </c>
      <c r="BE133" s="32" t="str">
        <f t="shared" ca="1" si="64"/>
        <v/>
      </c>
      <c r="BF133" s="32" t="str">
        <f t="shared" ca="1" si="65"/>
        <v/>
      </c>
      <c r="BG133" s="32" t="str">
        <f t="shared" ca="1" si="66"/>
        <v/>
      </c>
      <c r="BH133" s="89" t="str">
        <f t="shared" ca="1" si="67"/>
        <v/>
      </c>
      <c r="BI133" s="32" t="str">
        <f t="shared" ca="1" si="68"/>
        <v/>
      </c>
      <c r="BJ133" s="32" t="str">
        <f t="shared" ca="1" si="69"/>
        <v/>
      </c>
      <c r="BK133" s="32" t="str">
        <f t="shared" ca="1" si="70"/>
        <v/>
      </c>
      <c r="BL133" s="32" t="str">
        <f t="shared" ca="1" si="71"/>
        <v/>
      </c>
      <c r="BM133" s="91" t="str">
        <f t="shared" ca="1" si="72"/>
        <v/>
      </c>
      <c r="BN133" s="29" t="str">
        <f t="shared" ca="1" si="73"/>
        <v/>
      </c>
      <c r="BO133" s="29" t="str">
        <f t="shared" ca="1" si="74"/>
        <v/>
      </c>
      <c r="BP133" s="29" t="str">
        <f t="shared" ca="1" si="75"/>
        <v/>
      </c>
      <c r="BQ133" s="29" t="str">
        <f t="shared" ca="1" si="76"/>
        <v/>
      </c>
      <c r="BR133" s="177" t="str">
        <f t="shared" ref="BR133:BR140" si="96">IF(ROW()&lt;&gt;$AB133, ROW(), "")</f>
        <v/>
      </c>
      <c r="BS133" s="93" t="str">
        <f t="shared" ca="1" si="77"/>
        <v/>
      </c>
      <c r="BT133" s="125" t="str">
        <f t="shared" ca="1" si="78"/>
        <v/>
      </c>
      <c r="BU133" s="126" t="str">
        <f t="shared" ca="1" si="79"/>
        <v/>
      </c>
      <c r="BV133" s="126" t="str">
        <f t="shared" ca="1" si="80"/>
        <v/>
      </c>
      <c r="BW133" s="126" t="str">
        <f t="shared" ca="1" si="81"/>
        <v/>
      </c>
      <c r="BX133" s="126" t="str">
        <f t="shared" ca="1" si="82"/>
        <v/>
      </c>
      <c r="BY133" s="127" t="str">
        <f t="shared" ca="1" si="83"/>
        <v/>
      </c>
      <c r="CA133" s="30" t="str">
        <f t="shared" ca="1" si="84"/>
        <v/>
      </c>
    </row>
    <row r="134" spans="1:79" s="29" customFormat="1" ht="14.1" customHeight="1" x14ac:dyDescent="0.3">
      <c r="A134" s="82" t="str">
        <f t="shared" ca="1" si="95"/>
        <v/>
      </c>
      <c r="B134" s="128"/>
      <c r="C134" s="128" t="s">
        <v>147</v>
      </c>
      <c r="D134" s="128"/>
      <c r="E134" s="128"/>
      <c r="F134" s="128"/>
      <c r="G134" s="128"/>
      <c r="H134" s="128"/>
      <c r="I134" s="128"/>
      <c r="J134" s="128"/>
      <c r="L134" s="129" t="s">
        <v>154</v>
      </c>
      <c r="M134" s="139">
        <f t="shared" ref="M134:M140" si="97">SUM(N134:R134)</f>
        <v>0</v>
      </c>
      <c r="N134" s="130">
        <f>N135-N136</f>
        <v>0</v>
      </c>
      <c r="O134" s="130">
        <f t="shared" ref="O134:P134" si="98">O135-O136</f>
        <v>0</v>
      </c>
      <c r="P134" s="130">
        <f t="shared" si="98"/>
        <v>0</v>
      </c>
      <c r="Q134" s="130"/>
      <c r="R134" s="130"/>
      <c r="AB134" s="29">
        <v>134</v>
      </c>
      <c r="AC134" s="171">
        <v>1</v>
      </c>
      <c r="AD134" s="193"/>
      <c r="AE134" s="175">
        <f>N135-N136</f>
        <v>0</v>
      </c>
      <c r="AF134" s="176">
        <f t="shared" ref="AF134:AI134" si="99">O135-O136</f>
        <v>0</v>
      </c>
      <c r="AG134" s="176">
        <f t="shared" si="99"/>
        <v>0</v>
      </c>
      <c r="AH134" s="176">
        <f t="shared" si="99"/>
        <v>0</v>
      </c>
      <c r="AI134" s="176">
        <f t="shared" si="99"/>
        <v>0</v>
      </c>
      <c r="AJ134" s="97"/>
      <c r="AO134" s="97"/>
      <c r="AQ134" s="97">
        <f t="shared" ref="AQ134:AQ140" si="100">IF(C134&lt;&gt;"",1,IF(D134&lt;&gt;"",2,IF(E134&lt;&gt;"",3,IF(F134&lt;&gt;"",4,IF(G134&lt;&gt;"",5,IF(H134&lt;&gt;"",6,IF(I134&lt;&gt;"",7,IF(J134&lt;&gt;"",8))))))))</f>
        <v>1</v>
      </c>
      <c r="AR134" s="29">
        <f>IF($AQ135&gt;$AQ134, IFERROR(MATCH($AQ134, $AQ135:$AQ$140, 0)-1, ROW($AR$140)-ROW()), "")</f>
        <v>2</v>
      </c>
      <c r="AS134" s="97">
        <f t="shared" ref="AS134:AS140" ca="1" si="101">IF(AE134&lt;&gt;"", AE134, IF($AR134&lt;&gt;"", SUMIF(OFFSET($AQ134, 1, 0, $AR134), $AQ134+1, OFFSET(N134, 1, 0, $AR134)), N134))</f>
        <v>0</v>
      </c>
      <c r="AT134" s="29">
        <f t="shared" ref="AT134:AT140" ca="1" si="102">IF(AF134&lt;&gt;"", AF134, IF($AR134&lt;&gt;"", SUMIF(OFFSET($AQ134, 1, 0, $AR134), $AQ134+1, OFFSET(O134, 1, 0, $AR134)), O134))</f>
        <v>0</v>
      </c>
      <c r="AU134" s="29">
        <f t="shared" ref="AU134:AU140" ca="1" si="103">IF(AG134&lt;&gt;"", AG134, IF($AR134&lt;&gt;"", SUMIF(OFFSET($AQ134, 1, 0, $AR134), $AQ134+1, OFFSET(P134, 1, 0, $AR134)), P134))</f>
        <v>0</v>
      </c>
      <c r="AV134" s="29">
        <f t="shared" ref="AV134:AV140" ca="1" si="104">IF(AH134&lt;&gt;"", AH134, IF($AR134&lt;&gt;"", SUMIF(OFFSET($AQ134, 1, 0, $AR134), $AQ134+1, OFFSET(Q134, 1, 0, $AR134)), Q134))</f>
        <v>0</v>
      </c>
      <c r="AW134" s="29">
        <f t="shared" ref="AW134:AW140" ca="1" si="105">IF(AI134&lt;&gt;"", AI134, IF($AR134&lt;&gt;"", SUMIF(OFFSET($AQ134, 1, 0, $AR134), $AQ134+1, OFFSET(R134, 1, 0, $AR134)), R134))</f>
        <v>0</v>
      </c>
      <c r="AX134" s="91">
        <f t="shared" ref="AX134:AX140" ca="1" si="106">IF(AS134&lt;&gt;0, AS134, N134)</f>
        <v>0</v>
      </c>
      <c r="AY134" s="29">
        <f t="shared" ref="AY134:AY140" ca="1" si="107">IF(AT134&lt;&gt;0, AT134, O134)</f>
        <v>0</v>
      </c>
      <c r="AZ134" s="29">
        <f t="shared" ref="AZ134:AZ140" ca="1" si="108">IF(AU134&lt;&gt;0, AU134, P134)</f>
        <v>0</v>
      </c>
      <c r="BA134" s="29">
        <f t="shared" ref="BA134:BA140" ca="1" si="109">IF(AV134&lt;&gt;0, AV134, Q134)</f>
        <v>0</v>
      </c>
      <c r="BB134" s="29">
        <f t="shared" ref="BB134:BB140" ca="1" si="110">IF(AW134&lt;&gt;0, AW134, R134)</f>
        <v>0</v>
      </c>
      <c r="BC134" s="87" t="str">
        <f t="shared" ref="BC134:BC140" ca="1" si="111">IF(ISTEXT(N134), IFERROR(IF(SEARCH(".", N134)&lt;&gt;0, "| Veld '"&amp;BC$4&amp;ROW()&amp;"': "&amp;Fout_punt), "| Veld '"&amp;BC$4&amp;ROW()&amp;"': "&amp;Fout_geen_getal), IF(N134&lt;&gt;AX134, "| Veld '"&amp;BC$4&amp;ROW()&amp;"': "&amp;Fout_som&amp;TEXT(AX134,"#.##0,00 €")&amp;"  ", IF($AD134&lt;&gt;0, IF(N134&gt;0, "| Veld '"&amp;BC$4&amp;ROW()&amp;"': "&amp;Fout_positief, ""), IF($AC134&lt;&gt;1, IF(N134&lt;0, "| Veld '"&amp;BC$4&amp;ROW()&amp;"': "&amp;Fout_negatief, ""), ""))))</f>
        <v/>
      </c>
      <c r="BD134" s="32" t="str">
        <f t="shared" ref="BD134:BD140" ca="1" si="112">IF(ISTEXT(O134), IFERROR(IF(SEARCH(".", O134)&lt;&gt;0, "| Veld '"&amp;BD$4&amp;ROW()&amp;"': "&amp;Fout_punt), "| Veld '"&amp;BD$4&amp;ROW()&amp;"': "&amp;Fout_geen_getal), IF(O134&lt;&gt;AY134, "| Veld '"&amp;BD$4&amp;ROW()&amp;"': "&amp;Fout_som&amp;TEXT(AY134,"#.##0,00 €")&amp;"  ", IF($AD134&lt;&gt;0, IF(O134&gt;0, "| Veld '"&amp;BD$4&amp;ROW()&amp;"': "&amp;Fout_positief, ""), IF($AC134&lt;&gt;1, IF(O134&lt;0, "| Veld '"&amp;BD$4&amp;ROW()&amp;"': "&amp;Fout_negatief, ""), ""))))</f>
        <v/>
      </c>
      <c r="BE134" s="32" t="str">
        <f t="shared" ref="BE134:BE140" ca="1" si="113">IF(ISTEXT(P134), IFERROR(IF(SEARCH(".", P134)&lt;&gt;0, "| Veld '"&amp;BE$4&amp;ROW()&amp;"': "&amp;Fout_punt), "| Veld '"&amp;BE$4&amp;ROW()&amp;"': "&amp;Fout_geen_getal), IF(P134&lt;&gt;AZ134, "| Veld '"&amp;BE$4&amp;ROW()&amp;"': "&amp;Fout_som&amp;TEXT(AZ134,"#.##0,00 €")&amp;"  ", IF($AD134&lt;&gt;0, IF(P134&gt;0, "| Veld '"&amp;BE$4&amp;ROW()&amp;"': "&amp;Fout_positief, ""), IF($AC134&lt;&gt;1, IF(P134&lt;0, "| Veld '"&amp;BE$4&amp;ROW()&amp;"': "&amp;Fout_negatief, ""), ""))))</f>
        <v/>
      </c>
      <c r="BF134" s="32" t="str">
        <f t="shared" ref="BF134:BF140" ca="1" si="114">IF(ISTEXT(Q134), IFERROR(IF(SEARCH(".", Q134)&lt;&gt;0, "| Veld '"&amp;BF$4&amp;ROW()&amp;"': "&amp;Fout_punt), "| Veld '"&amp;BF$4&amp;ROW()&amp;"': "&amp;Fout_geen_getal), IF(Q134&lt;&gt;BA134, "| Veld '"&amp;BF$4&amp;ROW()&amp;"': "&amp;Fout_som&amp;TEXT(BA134,"#.##0,00 €")&amp;"  ", IF($AD134&lt;&gt;0, IF(Q134&gt;0, "| Veld '"&amp;BF$4&amp;ROW()&amp;"': "&amp;Fout_positief, ""), IF($AC134&lt;&gt;1, IF(Q134&lt;0, "| Veld '"&amp;BF$4&amp;ROW()&amp;"': "&amp;Fout_negatief, ""), ""))))</f>
        <v/>
      </c>
      <c r="BG134" s="32" t="str">
        <f t="shared" ref="BG134:BG140" ca="1" si="115">IF(ISTEXT(R134), IFERROR(IF(SEARCH(".", R134)&lt;&gt;0, "| Veld '"&amp;BG$4&amp;ROW()&amp;"': "&amp;Fout_punt), "| Veld '"&amp;BG$4&amp;ROW()&amp;"': "&amp;Fout_geen_getal), IF(R134&lt;&gt;BB134, "| Veld '"&amp;BG$4&amp;ROW()&amp;"': "&amp;Fout_som&amp;TEXT(BB134,"#.##0,00 €")&amp;"  ", IF($AD134&lt;&gt;0, IF(R134&gt;0, "| Veld '"&amp;BG$4&amp;ROW()&amp;"': "&amp;Fout_positief, ""), IF($AC134&lt;&gt;1, IF(R134&lt;0, "| Veld '"&amp;BG$4&amp;ROW()&amp;"': "&amp;Fout_negatief, ""), ""))))</f>
        <v/>
      </c>
      <c r="BH134" s="89" t="str">
        <f t="shared" ref="BH134:BH140" ca="1" si="116">IF(BC134&lt;&gt;"", ROW(), "")</f>
        <v/>
      </c>
      <c r="BI134" s="32" t="str">
        <f t="shared" ref="BI134:BI140" ca="1" si="117">IF(BD134&lt;&gt;"", ROW(), "")</f>
        <v/>
      </c>
      <c r="BJ134" s="32" t="str">
        <f t="shared" ref="BJ134:BJ140" ca="1" si="118">IF(BE134&lt;&gt;"", ROW(), "")</f>
        <v/>
      </c>
      <c r="BK134" s="32" t="str">
        <f t="shared" ref="BK134:BK140" ca="1" si="119">IF(BF134&lt;&gt;"", ROW(), "")</f>
        <v/>
      </c>
      <c r="BL134" s="32" t="str">
        <f t="shared" ref="BL134:BL140" ca="1" si="120">IF(BG134&lt;&gt;"", ROW(), "")</f>
        <v/>
      </c>
      <c r="BM134" s="91" t="str">
        <f t="shared" ref="BM134:BM140" ca="1" si="121">IF(AS134&lt;&gt;AX134, "| Veld '"&amp;BM$4&amp;ROW()&amp;"': "&amp;Info_lege_velden, "")</f>
        <v/>
      </c>
      <c r="BN134" s="29" t="str">
        <f t="shared" ref="BN134:BN140" ca="1" si="122">IF(AT134&lt;&gt;AY134, "| Veld '"&amp;BN$4&amp;ROW()&amp;"': "&amp;Info_lege_velden, "")</f>
        <v/>
      </c>
      <c r="BO134" s="29" t="str">
        <f t="shared" ref="BO134:BO140" ca="1" si="123">IF(AU134&lt;&gt;AZ134, "| Veld '"&amp;BO$4&amp;ROW()&amp;"': "&amp;Info_lege_velden, "")</f>
        <v/>
      </c>
      <c r="BP134" s="29" t="str">
        <f t="shared" ref="BP134:BP140" ca="1" si="124">IF(AV134&lt;&gt;BA134, "| Veld '"&amp;BP$4&amp;ROW()&amp;"': "&amp;Info_lege_velden, "")</f>
        <v/>
      </c>
      <c r="BQ134" s="29" t="str">
        <f t="shared" ref="BQ134:BQ140" ca="1" si="125">IF(AW134&lt;&gt;BB134, "| Veld '"&amp;BQ$4&amp;ROW()&amp;"': "&amp;Info_lege_velden, "")</f>
        <v/>
      </c>
      <c r="BR134" s="177" t="str">
        <f t="shared" si="96"/>
        <v/>
      </c>
      <c r="BS134" s="93" t="str">
        <f t="shared" ref="BS134:BS140" ca="1" si="126">BC134&amp;BD134&amp;BE134&amp;BF134&amp;BG134&amp;BM134&amp;BN134&amp;BO134&amp;BP134&amp;BQ134</f>
        <v/>
      </c>
      <c r="BT134" s="125" t="str">
        <f t="shared" ref="BT134:BT140" ca="1" si="127">IF($AR134&lt;&gt;"", IF(SUMIF(OFFSET($AQ134, 1, 0, $AR134), "&gt;"&amp;$AQ134, OFFSET(BH134, 1, 0, $AR134))&lt;&gt;0, IFERROR( "| Veld '"&amp;BT$4&amp;ROW()&amp;"': "&amp;Waarschuwing_1&amp;_xlfn.TEXTJOIN(" &amp; ", TRUE, OFFSET(BH134,1,0,$AR134))&amp;" in kolom '"&amp;BT$4&amp;"'"&amp;Waarschuwing_2, "| Veld '"&amp;BT$4&amp;ROW()&amp;"': "&amp;Waarschuwing_legacy), ""), "")</f>
        <v/>
      </c>
      <c r="BU134" s="126" t="str">
        <f t="shared" ref="BU134:BU140" ca="1" si="128">IF($AR134&lt;&gt;"", IF(SUMIF(OFFSET($AQ134, 1, 0, $AR134), "&gt;"&amp;$AQ134, OFFSET(BI134, 1, 0, $AR134))&lt;&gt;0, IFERROR( "| Veld '"&amp;BU$4&amp;ROW()&amp;"': "&amp;Waarschuwing_1&amp;_xlfn.TEXTJOIN(" &amp; ", TRUE, OFFSET(BI134,1,0,$AR134))&amp;" in kolom '"&amp;BU$4&amp;"'"&amp;Waarschuwing_2, "| Veld '"&amp;BU$4&amp;ROW()&amp;"': "&amp;Waarschuwing_legacy), ""), "")</f>
        <v/>
      </c>
      <c r="BV134" s="126" t="str">
        <f t="shared" ref="BV134:BV140" ca="1" si="129">IF($AR134&lt;&gt;"", IF(SUMIF(OFFSET($AQ134, 1, 0, $AR134), "&gt;"&amp;$AQ134, OFFSET(BJ134, 1, 0, $AR134))&lt;&gt;0, IFERROR( "| Veld '"&amp;BV$4&amp;ROW()&amp;"': "&amp;Waarschuwing_1&amp;_xlfn.TEXTJOIN(" &amp; ", TRUE, OFFSET(BJ134,1,0,$AR134))&amp;" in kolom '"&amp;BV$4&amp;"'"&amp;Waarschuwing_2, "| Veld '"&amp;BV$4&amp;ROW()&amp;"': "&amp;Waarschuwing_legacy), ""), "")</f>
        <v/>
      </c>
      <c r="BW134" s="126" t="str">
        <f t="shared" ref="BW134:BW140" ca="1" si="130">IF($AR134&lt;&gt;"", IF(SUMIF(OFFSET($AQ134, 1, 0, $AR134), "&gt;"&amp;$AQ134, OFFSET(BK134, 1, 0, $AR134))&lt;&gt;0, IFERROR( "| Veld '"&amp;BW$4&amp;ROW()&amp;"': "&amp;Waarschuwing_1&amp;_xlfn.TEXTJOIN(" &amp; ", TRUE, OFFSET(BK134,1,0,$AR134))&amp;" in kolom '"&amp;BW$4&amp;"'"&amp;Waarschuwing_2, "| Veld '"&amp;BW$4&amp;ROW()&amp;"': "&amp;Waarschuwing_legacy), ""), "")</f>
        <v/>
      </c>
      <c r="BX134" s="126" t="str">
        <f t="shared" ref="BX134:BX140" ca="1" si="131">IF($AR134&lt;&gt;"", IF(SUMIF(OFFSET($AQ134, 1, 0, $AR134), "&gt;"&amp;$AQ134, OFFSET(BL134, 1, 0, $AR134))&lt;&gt;0, IFERROR( "| Veld '"&amp;BX$4&amp;ROW()&amp;"': "&amp;Waarschuwing_1&amp;_xlfn.TEXTJOIN(" &amp; ", TRUE, OFFSET(BL134,1,0,$AR134))&amp;" in kolom '"&amp;BX$4&amp;"'"&amp;Waarschuwing_2, "| Veld '"&amp;BX$4&amp;ROW()&amp;"': "&amp;Waarschuwing_legacy), ""), "")</f>
        <v/>
      </c>
      <c r="BY134" s="127" t="str">
        <f t="shared" ref="BY134:BY140" ca="1" si="132">BT134&amp;BU134&amp;BV134&amp;BW134&amp;BX134&amp;AO134&amp;AP134</f>
        <v/>
      </c>
      <c r="CA134" s="30" t="str">
        <f t="shared" ref="CA134:CA140" ca="1" si="133">IF($BS134&lt;&gt;"", $BS134, $BY134)</f>
        <v/>
      </c>
    </row>
    <row r="135" spans="1:79" s="29" customFormat="1" ht="14.1" customHeight="1" x14ac:dyDescent="0.3">
      <c r="A135" s="82" t="str">
        <f t="shared" ca="1" si="95"/>
        <v/>
      </c>
      <c r="B135" s="128"/>
      <c r="C135" s="128" t="s">
        <v>38</v>
      </c>
      <c r="D135" s="128" t="s">
        <v>148</v>
      </c>
      <c r="E135" s="128"/>
      <c r="F135" s="128"/>
      <c r="G135" s="128"/>
      <c r="H135" s="128"/>
      <c r="I135" s="128"/>
      <c r="J135" s="128"/>
      <c r="L135" s="129" t="s">
        <v>155</v>
      </c>
      <c r="M135" s="139">
        <f t="shared" si="97"/>
        <v>0</v>
      </c>
      <c r="N135" s="130"/>
      <c r="O135" s="130"/>
      <c r="P135" s="130"/>
      <c r="Q135" s="130"/>
      <c r="R135" s="130"/>
      <c r="AB135" s="29">
        <v>135</v>
      </c>
      <c r="AC135" s="171"/>
      <c r="AD135" s="193"/>
      <c r="AE135" s="175"/>
      <c r="AF135" s="176"/>
      <c r="AG135" s="176"/>
      <c r="AH135" s="176"/>
      <c r="AI135" s="176"/>
      <c r="AJ135" s="97"/>
      <c r="AO135" s="97"/>
      <c r="AQ135" s="97">
        <f t="shared" si="100"/>
        <v>2</v>
      </c>
      <c r="AR135" s="29" t="str">
        <f>IF($AQ136&gt;$AQ135, IFERROR(MATCH($AQ135, $AQ136:$AQ$140, 0)-1, ROW($AR$140)-ROW()), "")</f>
        <v/>
      </c>
      <c r="AS135" s="97">
        <f t="shared" ca="1" si="101"/>
        <v>0</v>
      </c>
      <c r="AT135" s="29">
        <f t="shared" ca="1" si="102"/>
        <v>0</v>
      </c>
      <c r="AU135" s="29">
        <f t="shared" ca="1" si="103"/>
        <v>0</v>
      </c>
      <c r="AV135" s="29">
        <f t="shared" ca="1" si="104"/>
        <v>0</v>
      </c>
      <c r="AW135" s="29">
        <f t="shared" ca="1" si="105"/>
        <v>0</v>
      </c>
      <c r="AX135" s="91">
        <f t="shared" ca="1" si="106"/>
        <v>0</v>
      </c>
      <c r="AY135" s="29">
        <f t="shared" ca="1" si="107"/>
        <v>0</v>
      </c>
      <c r="AZ135" s="29">
        <f t="shared" ca="1" si="108"/>
        <v>0</v>
      </c>
      <c r="BA135" s="29">
        <f t="shared" ca="1" si="109"/>
        <v>0</v>
      </c>
      <c r="BB135" s="29">
        <f t="shared" ca="1" si="110"/>
        <v>0</v>
      </c>
      <c r="BC135" s="87" t="str">
        <f t="shared" ca="1" si="111"/>
        <v/>
      </c>
      <c r="BD135" s="32" t="str">
        <f t="shared" ca="1" si="112"/>
        <v/>
      </c>
      <c r="BE135" s="32" t="str">
        <f t="shared" ca="1" si="113"/>
        <v/>
      </c>
      <c r="BF135" s="32" t="str">
        <f t="shared" ca="1" si="114"/>
        <v/>
      </c>
      <c r="BG135" s="32" t="str">
        <f t="shared" ca="1" si="115"/>
        <v/>
      </c>
      <c r="BH135" s="89" t="str">
        <f t="shared" ca="1" si="116"/>
        <v/>
      </c>
      <c r="BI135" s="32" t="str">
        <f t="shared" ca="1" si="117"/>
        <v/>
      </c>
      <c r="BJ135" s="32" t="str">
        <f t="shared" ca="1" si="118"/>
        <v/>
      </c>
      <c r="BK135" s="32" t="str">
        <f t="shared" ca="1" si="119"/>
        <v/>
      </c>
      <c r="BL135" s="32" t="str">
        <f t="shared" ca="1" si="120"/>
        <v/>
      </c>
      <c r="BM135" s="91" t="str">
        <f t="shared" ca="1" si="121"/>
        <v/>
      </c>
      <c r="BN135" s="29" t="str">
        <f t="shared" ca="1" si="122"/>
        <v/>
      </c>
      <c r="BO135" s="29" t="str">
        <f t="shared" ca="1" si="123"/>
        <v/>
      </c>
      <c r="BP135" s="29" t="str">
        <f t="shared" ca="1" si="124"/>
        <v/>
      </c>
      <c r="BQ135" s="29" t="str">
        <f t="shared" ca="1" si="125"/>
        <v/>
      </c>
      <c r="BR135" s="177" t="str">
        <f t="shared" si="96"/>
        <v/>
      </c>
      <c r="BS135" s="93" t="str">
        <f t="shared" ca="1" si="126"/>
        <v/>
      </c>
      <c r="BT135" s="125" t="str">
        <f t="shared" ca="1" si="127"/>
        <v/>
      </c>
      <c r="BU135" s="126" t="str">
        <f t="shared" ca="1" si="128"/>
        <v/>
      </c>
      <c r="BV135" s="126" t="str">
        <f t="shared" ca="1" si="129"/>
        <v/>
      </c>
      <c r="BW135" s="126" t="str">
        <f t="shared" ca="1" si="130"/>
        <v/>
      </c>
      <c r="BX135" s="126" t="str">
        <f t="shared" ca="1" si="131"/>
        <v/>
      </c>
      <c r="BY135" s="127" t="str">
        <f t="shared" ca="1" si="132"/>
        <v/>
      </c>
      <c r="CA135" s="30" t="str">
        <f t="shared" ca="1" si="133"/>
        <v/>
      </c>
    </row>
    <row r="136" spans="1:79" s="29" customFormat="1" ht="14.1" customHeight="1" x14ac:dyDescent="0.3">
      <c r="A136" s="82" t="str">
        <f t="shared" ca="1" si="95"/>
        <v/>
      </c>
      <c r="B136" s="128"/>
      <c r="C136" s="128" t="s">
        <v>38</v>
      </c>
      <c r="D136" s="128" t="s">
        <v>149</v>
      </c>
      <c r="E136" s="128"/>
      <c r="F136" s="128"/>
      <c r="G136" s="128"/>
      <c r="H136" s="128"/>
      <c r="I136" s="128"/>
      <c r="J136" s="128"/>
      <c r="L136" s="129" t="s">
        <v>156</v>
      </c>
      <c r="M136" s="139">
        <f t="shared" si="97"/>
        <v>0</v>
      </c>
      <c r="N136" s="130"/>
      <c r="O136" s="130"/>
      <c r="P136" s="130"/>
      <c r="Q136" s="130"/>
      <c r="R136" s="130"/>
      <c r="AB136" s="29">
        <v>136</v>
      </c>
      <c r="AC136" s="171"/>
      <c r="AD136" s="193"/>
      <c r="AE136" s="175"/>
      <c r="AF136" s="176"/>
      <c r="AG136" s="176"/>
      <c r="AH136" s="176"/>
      <c r="AI136" s="176"/>
      <c r="AJ136" s="97"/>
      <c r="AO136" s="97"/>
      <c r="AQ136" s="97">
        <f t="shared" si="100"/>
        <v>2</v>
      </c>
      <c r="AR136" s="29" t="str">
        <f>IF($AQ137&gt;$AQ136, IFERROR(MATCH($AQ136, $AQ137:$AQ$140, 0)-1, ROW($AR$140)-ROW()), "")</f>
        <v/>
      </c>
      <c r="AS136" s="97">
        <f t="shared" ca="1" si="101"/>
        <v>0</v>
      </c>
      <c r="AT136" s="29">
        <f t="shared" ca="1" si="102"/>
        <v>0</v>
      </c>
      <c r="AU136" s="29">
        <f t="shared" ca="1" si="103"/>
        <v>0</v>
      </c>
      <c r="AV136" s="29">
        <f t="shared" ca="1" si="104"/>
        <v>0</v>
      </c>
      <c r="AW136" s="29">
        <f t="shared" ca="1" si="105"/>
        <v>0</v>
      </c>
      <c r="AX136" s="91">
        <f t="shared" ca="1" si="106"/>
        <v>0</v>
      </c>
      <c r="AY136" s="29">
        <f t="shared" ca="1" si="107"/>
        <v>0</v>
      </c>
      <c r="AZ136" s="29">
        <f t="shared" ca="1" si="108"/>
        <v>0</v>
      </c>
      <c r="BA136" s="29">
        <f t="shared" ca="1" si="109"/>
        <v>0</v>
      </c>
      <c r="BB136" s="29">
        <f t="shared" ca="1" si="110"/>
        <v>0</v>
      </c>
      <c r="BC136" s="87" t="str">
        <f t="shared" ca="1" si="111"/>
        <v/>
      </c>
      <c r="BD136" s="32" t="str">
        <f t="shared" ca="1" si="112"/>
        <v/>
      </c>
      <c r="BE136" s="32" t="str">
        <f t="shared" ca="1" si="113"/>
        <v/>
      </c>
      <c r="BF136" s="32" t="str">
        <f t="shared" ca="1" si="114"/>
        <v/>
      </c>
      <c r="BG136" s="32" t="str">
        <f t="shared" ca="1" si="115"/>
        <v/>
      </c>
      <c r="BH136" s="89" t="str">
        <f t="shared" ca="1" si="116"/>
        <v/>
      </c>
      <c r="BI136" s="32" t="str">
        <f t="shared" ca="1" si="117"/>
        <v/>
      </c>
      <c r="BJ136" s="32" t="str">
        <f t="shared" ca="1" si="118"/>
        <v/>
      </c>
      <c r="BK136" s="32" t="str">
        <f t="shared" ca="1" si="119"/>
        <v/>
      </c>
      <c r="BL136" s="32" t="str">
        <f t="shared" ca="1" si="120"/>
        <v/>
      </c>
      <c r="BM136" s="91" t="str">
        <f t="shared" ca="1" si="121"/>
        <v/>
      </c>
      <c r="BN136" s="29" t="str">
        <f t="shared" ca="1" si="122"/>
        <v/>
      </c>
      <c r="BO136" s="29" t="str">
        <f t="shared" ca="1" si="123"/>
        <v/>
      </c>
      <c r="BP136" s="29" t="str">
        <f t="shared" ca="1" si="124"/>
        <v/>
      </c>
      <c r="BQ136" s="29" t="str">
        <f t="shared" ca="1" si="125"/>
        <v/>
      </c>
      <c r="BR136" s="177" t="str">
        <f t="shared" si="96"/>
        <v/>
      </c>
      <c r="BS136" s="93" t="str">
        <f t="shared" ca="1" si="126"/>
        <v/>
      </c>
      <c r="BT136" s="125" t="str">
        <f t="shared" ca="1" si="127"/>
        <v/>
      </c>
      <c r="BU136" s="126" t="str">
        <f t="shared" ca="1" si="128"/>
        <v/>
      </c>
      <c r="BV136" s="126" t="str">
        <f t="shared" ca="1" si="129"/>
        <v/>
      </c>
      <c r="BW136" s="126" t="str">
        <f t="shared" ca="1" si="130"/>
        <v/>
      </c>
      <c r="BX136" s="126" t="str">
        <f t="shared" ca="1" si="131"/>
        <v/>
      </c>
      <c r="BY136" s="127" t="str">
        <f t="shared" ca="1" si="132"/>
        <v/>
      </c>
      <c r="CA136" s="30" t="str">
        <f t="shared" ca="1" si="133"/>
        <v/>
      </c>
    </row>
    <row r="137" spans="1:79" s="29" customFormat="1" ht="14.1" customHeight="1" x14ac:dyDescent="0.3">
      <c r="A137" s="82" t="str">
        <f t="shared" ca="1" si="95"/>
        <v/>
      </c>
      <c r="B137" s="128"/>
      <c r="C137" s="128" t="s">
        <v>150</v>
      </c>
      <c r="D137" s="128"/>
      <c r="E137" s="128"/>
      <c r="F137" s="128"/>
      <c r="G137" s="128"/>
      <c r="H137" s="128"/>
      <c r="I137" s="128"/>
      <c r="J137" s="128"/>
      <c r="L137" s="129" t="s">
        <v>157</v>
      </c>
      <c r="M137" s="139">
        <f t="shared" si="97"/>
        <v>0</v>
      </c>
      <c r="N137" s="130">
        <f>N131+N132-N133-N134</f>
        <v>0</v>
      </c>
      <c r="O137" s="130">
        <f t="shared" ref="O137:P137" si="134">O131+O132-O133-O134</f>
        <v>0</v>
      </c>
      <c r="P137" s="130">
        <f t="shared" si="134"/>
        <v>0</v>
      </c>
      <c r="Q137" s="130"/>
      <c r="R137" s="130"/>
      <c r="AB137" s="29">
        <v>137</v>
      </c>
      <c r="AC137" s="171">
        <v>1</v>
      </c>
      <c r="AD137" s="193"/>
      <c r="AE137" s="175">
        <f>N131+N132-N133-N134</f>
        <v>0</v>
      </c>
      <c r="AF137" s="176">
        <f t="shared" ref="AF137:AI137" si="135">O131+O132-O133-O134</f>
        <v>0</v>
      </c>
      <c r="AG137" s="176">
        <f t="shared" si="135"/>
        <v>0</v>
      </c>
      <c r="AH137" s="176">
        <f t="shared" si="135"/>
        <v>0</v>
      </c>
      <c r="AI137" s="176">
        <f t="shared" si="135"/>
        <v>0</v>
      </c>
      <c r="AJ137" s="97"/>
      <c r="AO137" s="97"/>
      <c r="AQ137" s="97">
        <f t="shared" si="100"/>
        <v>1</v>
      </c>
      <c r="AR137" s="29" t="str">
        <f>IF($AQ138&gt;$AQ137, IFERROR(MATCH($AQ137, $AQ138:$AQ$140, 0)-1, ROW($AR$140)-ROW()), "")</f>
        <v/>
      </c>
      <c r="AS137" s="97">
        <f t="shared" ca="1" si="101"/>
        <v>0</v>
      </c>
      <c r="AT137" s="29">
        <f t="shared" ca="1" si="102"/>
        <v>0</v>
      </c>
      <c r="AU137" s="29">
        <f t="shared" ca="1" si="103"/>
        <v>0</v>
      </c>
      <c r="AV137" s="29">
        <f t="shared" ca="1" si="104"/>
        <v>0</v>
      </c>
      <c r="AW137" s="29">
        <f t="shared" ca="1" si="105"/>
        <v>0</v>
      </c>
      <c r="AX137" s="91">
        <f t="shared" ca="1" si="106"/>
        <v>0</v>
      </c>
      <c r="AY137" s="29">
        <f t="shared" ca="1" si="107"/>
        <v>0</v>
      </c>
      <c r="AZ137" s="29">
        <f t="shared" ca="1" si="108"/>
        <v>0</v>
      </c>
      <c r="BA137" s="29">
        <f t="shared" ca="1" si="109"/>
        <v>0</v>
      </c>
      <c r="BB137" s="29">
        <f t="shared" ca="1" si="110"/>
        <v>0</v>
      </c>
      <c r="BC137" s="87" t="str">
        <f t="shared" ca="1" si="111"/>
        <v/>
      </c>
      <c r="BD137" s="32" t="str">
        <f t="shared" ca="1" si="112"/>
        <v/>
      </c>
      <c r="BE137" s="32" t="str">
        <f t="shared" ca="1" si="113"/>
        <v/>
      </c>
      <c r="BF137" s="32" t="str">
        <f t="shared" ca="1" si="114"/>
        <v/>
      </c>
      <c r="BG137" s="32" t="str">
        <f t="shared" ca="1" si="115"/>
        <v/>
      </c>
      <c r="BH137" s="89" t="str">
        <f t="shared" ca="1" si="116"/>
        <v/>
      </c>
      <c r="BI137" s="32" t="str">
        <f t="shared" ca="1" si="117"/>
        <v/>
      </c>
      <c r="BJ137" s="32" t="str">
        <f t="shared" ca="1" si="118"/>
        <v/>
      </c>
      <c r="BK137" s="32" t="str">
        <f t="shared" ca="1" si="119"/>
        <v/>
      </c>
      <c r="BL137" s="32" t="str">
        <f t="shared" ca="1" si="120"/>
        <v/>
      </c>
      <c r="BM137" s="91" t="str">
        <f t="shared" ca="1" si="121"/>
        <v/>
      </c>
      <c r="BN137" s="29" t="str">
        <f t="shared" ca="1" si="122"/>
        <v/>
      </c>
      <c r="BO137" s="29" t="str">
        <f t="shared" ca="1" si="123"/>
        <v/>
      </c>
      <c r="BP137" s="29" t="str">
        <f t="shared" ca="1" si="124"/>
        <v/>
      </c>
      <c r="BQ137" s="29" t="str">
        <f t="shared" ca="1" si="125"/>
        <v/>
      </c>
      <c r="BR137" s="177" t="str">
        <f t="shared" si="96"/>
        <v/>
      </c>
      <c r="BS137" s="93" t="str">
        <f t="shared" ca="1" si="126"/>
        <v/>
      </c>
      <c r="BT137" s="125" t="str">
        <f t="shared" ca="1" si="127"/>
        <v/>
      </c>
      <c r="BU137" s="126" t="str">
        <f t="shared" ca="1" si="128"/>
        <v/>
      </c>
      <c r="BV137" s="126" t="str">
        <f t="shared" ca="1" si="129"/>
        <v/>
      </c>
      <c r="BW137" s="126" t="str">
        <f t="shared" ca="1" si="130"/>
        <v/>
      </c>
      <c r="BX137" s="126" t="str">
        <f t="shared" ca="1" si="131"/>
        <v/>
      </c>
      <c r="BY137" s="127" t="str">
        <f t="shared" ca="1" si="132"/>
        <v/>
      </c>
      <c r="CA137" s="30" t="str">
        <f t="shared" ca="1" si="133"/>
        <v/>
      </c>
    </row>
    <row r="138" spans="1:79" s="29" customFormat="1" ht="14.1" customHeight="1" x14ac:dyDescent="0.3">
      <c r="A138" s="82" t="str">
        <f t="shared" ca="1" si="95"/>
        <v/>
      </c>
      <c r="B138" s="128"/>
      <c r="C138" s="128" t="s">
        <v>151</v>
      </c>
      <c r="D138" s="128"/>
      <c r="E138" s="128"/>
      <c r="F138" s="128"/>
      <c r="G138" s="128"/>
      <c r="H138" s="128"/>
      <c r="I138" s="128"/>
      <c r="J138" s="128"/>
      <c r="L138" s="129" t="s">
        <v>158</v>
      </c>
      <c r="M138" s="139">
        <f t="shared" si="97"/>
        <v>0</v>
      </c>
      <c r="N138" s="130"/>
      <c r="O138" s="130"/>
      <c r="P138" s="130"/>
      <c r="Q138" s="130"/>
      <c r="R138" s="130"/>
      <c r="AB138" s="29">
        <v>138</v>
      </c>
      <c r="AC138" s="171"/>
      <c r="AD138" s="193"/>
      <c r="AE138" s="175"/>
      <c r="AF138" s="176"/>
      <c r="AG138" s="176"/>
      <c r="AH138" s="176"/>
      <c r="AI138" s="176"/>
      <c r="AJ138" s="97"/>
      <c r="AO138" s="97"/>
      <c r="AQ138" s="97">
        <f t="shared" si="100"/>
        <v>1</v>
      </c>
      <c r="AR138" s="29" t="str">
        <f>IF($AQ139&gt;$AQ138, IFERROR(MATCH($AQ138, $AQ139:$AQ$140, 0)-1, ROW($AR$140)-ROW()), "")</f>
        <v/>
      </c>
      <c r="AS138" s="97">
        <f t="shared" ca="1" si="101"/>
        <v>0</v>
      </c>
      <c r="AT138" s="29">
        <f t="shared" ca="1" si="102"/>
        <v>0</v>
      </c>
      <c r="AU138" s="29">
        <f t="shared" ca="1" si="103"/>
        <v>0</v>
      </c>
      <c r="AV138" s="29">
        <f t="shared" ca="1" si="104"/>
        <v>0</v>
      </c>
      <c r="AW138" s="29">
        <f t="shared" ca="1" si="105"/>
        <v>0</v>
      </c>
      <c r="AX138" s="91">
        <f t="shared" ca="1" si="106"/>
        <v>0</v>
      </c>
      <c r="AY138" s="29">
        <f t="shared" ca="1" si="107"/>
        <v>0</v>
      </c>
      <c r="AZ138" s="29">
        <f t="shared" ca="1" si="108"/>
        <v>0</v>
      </c>
      <c r="BA138" s="29">
        <f t="shared" ca="1" si="109"/>
        <v>0</v>
      </c>
      <c r="BB138" s="29">
        <f t="shared" ca="1" si="110"/>
        <v>0</v>
      </c>
      <c r="BC138" s="87" t="str">
        <f t="shared" ca="1" si="111"/>
        <v/>
      </c>
      <c r="BD138" s="32" t="str">
        <f t="shared" ca="1" si="112"/>
        <v/>
      </c>
      <c r="BE138" s="32" t="str">
        <f t="shared" ca="1" si="113"/>
        <v/>
      </c>
      <c r="BF138" s="32" t="str">
        <f t="shared" ca="1" si="114"/>
        <v/>
      </c>
      <c r="BG138" s="32" t="str">
        <f t="shared" ca="1" si="115"/>
        <v/>
      </c>
      <c r="BH138" s="89" t="str">
        <f t="shared" ca="1" si="116"/>
        <v/>
      </c>
      <c r="BI138" s="32" t="str">
        <f t="shared" ca="1" si="117"/>
        <v/>
      </c>
      <c r="BJ138" s="32" t="str">
        <f t="shared" ca="1" si="118"/>
        <v/>
      </c>
      <c r="BK138" s="32" t="str">
        <f t="shared" ca="1" si="119"/>
        <v/>
      </c>
      <c r="BL138" s="32" t="str">
        <f t="shared" ca="1" si="120"/>
        <v/>
      </c>
      <c r="BM138" s="91" t="str">
        <f t="shared" ca="1" si="121"/>
        <v/>
      </c>
      <c r="BN138" s="29" t="str">
        <f t="shared" ca="1" si="122"/>
        <v/>
      </c>
      <c r="BO138" s="29" t="str">
        <f t="shared" ca="1" si="123"/>
        <v/>
      </c>
      <c r="BP138" s="29" t="str">
        <f t="shared" ca="1" si="124"/>
        <v/>
      </c>
      <c r="BQ138" s="29" t="str">
        <f t="shared" ca="1" si="125"/>
        <v/>
      </c>
      <c r="BR138" s="177" t="str">
        <f t="shared" si="96"/>
        <v/>
      </c>
      <c r="BS138" s="93" t="str">
        <f t="shared" ca="1" si="126"/>
        <v/>
      </c>
      <c r="BT138" s="125" t="str">
        <f t="shared" ca="1" si="127"/>
        <v/>
      </c>
      <c r="BU138" s="126" t="str">
        <f t="shared" ca="1" si="128"/>
        <v/>
      </c>
      <c r="BV138" s="126" t="str">
        <f t="shared" ca="1" si="129"/>
        <v/>
      </c>
      <c r="BW138" s="126" t="str">
        <f t="shared" ca="1" si="130"/>
        <v/>
      </c>
      <c r="BX138" s="126" t="str">
        <f t="shared" ca="1" si="131"/>
        <v/>
      </c>
      <c r="BY138" s="127" t="str">
        <f t="shared" ca="1" si="132"/>
        <v/>
      </c>
      <c r="CA138" s="30" t="str">
        <f t="shared" ca="1" si="133"/>
        <v/>
      </c>
    </row>
    <row r="139" spans="1:79" s="29" customFormat="1" ht="14.1" customHeight="1" x14ac:dyDescent="0.3">
      <c r="A139" s="82" t="str">
        <f t="shared" ca="1" si="95"/>
        <v/>
      </c>
      <c r="B139" s="128"/>
      <c r="C139" s="128" t="s">
        <v>152</v>
      </c>
      <c r="D139" s="128"/>
      <c r="E139" s="128"/>
      <c r="F139" s="128"/>
      <c r="G139" s="128"/>
      <c r="H139" s="128"/>
      <c r="I139" s="128"/>
      <c r="J139" s="128"/>
      <c r="L139" s="129" t="s">
        <v>159</v>
      </c>
      <c r="M139" s="139">
        <f t="shared" si="97"/>
        <v>0</v>
      </c>
      <c r="N139" s="130"/>
      <c r="O139" s="130"/>
      <c r="P139" s="130"/>
      <c r="Q139" s="130"/>
      <c r="R139" s="130"/>
      <c r="AB139" s="29">
        <v>139</v>
      </c>
      <c r="AC139" s="171"/>
      <c r="AD139" s="193"/>
      <c r="AE139" s="175"/>
      <c r="AF139" s="176"/>
      <c r="AG139" s="176"/>
      <c r="AH139" s="176"/>
      <c r="AI139" s="176"/>
      <c r="AJ139" s="97"/>
      <c r="AO139" s="97"/>
      <c r="AQ139" s="97">
        <f t="shared" si="100"/>
        <v>1</v>
      </c>
      <c r="AR139" s="29" t="str">
        <f>IF($AQ140&gt;$AQ139, IFERROR(MATCH($AQ139, $AQ140:$AQ$140, 0)-1, ROW($AR$140)-ROW()), "")</f>
        <v/>
      </c>
      <c r="AS139" s="97">
        <f t="shared" ca="1" si="101"/>
        <v>0</v>
      </c>
      <c r="AT139" s="29">
        <f t="shared" ca="1" si="102"/>
        <v>0</v>
      </c>
      <c r="AU139" s="29">
        <f t="shared" ca="1" si="103"/>
        <v>0</v>
      </c>
      <c r="AV139" s="29">
        <f t="shared" ca="1" si="104"/>
        <v>0</v>
      </c>
      <c r="AW139" s="29">
        <f t="shared" ca="1" si="105"/>
        <v>0</v>
      </c>
      <c r="AX139" s="91">
        <f t="shared" ca="1" si="106"/>
        <v>0</v>
      </c>
      <c r="AY139" s="29">
        <f t="shared" ca="1" si="107"/>
        <v>0</v>
      </c>
      <c r="AZ139" s="29">
        <f t="shared" ca="1" si="108"/>
        <v>0</v>
      </c>
      <c r="BA139" s="29">
        <f t="shared" ca="1" si="109"/>
        <v>0</v>
      </c>
      <c r="BB139" s="29">
        <f t="shared" ca="1" si="110"/>
        <v>0</v>
      </c>
      <c r="BC139" s="87" t="str">
        <f t="shared" ca="1" si="111"/>
        <v/>
      </c>
      <c r="BD139" s="32" t="str">
        <f t="shared" ca="1" si="112"/>
        <v/>
      </c>
      <c r="BE139" s="32" t="str">
        <f t="shared" ca="1" si="113"/>
        <v/>
      </c>
      <c r="BF139" s="32" t="str">
        <f t="shared" ca="1" si="114"/>
        <v/>
      </c>
      <c r="BG139" s="32" t="str">
        <f t="shared" ca="1" si="115"/>
        <v/>
      </c>
      <c r="BH139" s="89" t="str">
        <f t="shared" ca="1" si="116"/>
        <v/>
      </c>
      <c r="BI139" s="32" t="str">
        <f t="shared" ca="1" si="117"/>
        <v/>
      </c>
      <c r="BJ139" s="32" t="str">
        <f t="shared" ca="1" si="118"/>
        <v/>
      </c>
      <c r="BK139" s="32" t="str">
        <f t="shared" ca="1" si="119"/>
        <v/>
      </c>
      <c r="BL139" s="32" t="str">
        <f t="shared" ca="1" si="120"/>
        <v/>
      </c>
      <c r="BM139" s="91" t="str">
        <f t="shared" ca="1" si="121"/>
        <v/>
      </c>
      <c r="BN139" s="29" t="str">
        <f t="shared" ca="1" si="122"/>
        <v/>
      </c>
      <c r="BO139" s="29" t="str">
        <f t="shared" ca="1" si="123"/>
        <v/>
      </c>
      <c r="BP139" s="29" t="str">
        <f t="shared" ca="1" si="124"/>
        <v/>
      </c>
      <c r="BQ139" s="29" t="str">
        <f t="shared" ca="1" si="125"/>
        <v/>
      </c>
      <c r="BR139" s="177" t="str">
        <f t="shared" si="96"/>
        <v/>
      </c>
      <c r="BS139" s="93" t="str">
        <f t="shared" ca="1" si="126"/>
        <v/>
      </c>
      <c r="BT139" s="125" t="str">
        <f t="shared" ca="1" si="127"/>
        <v/>
      </c>
      <c r="BU139" s="126" t="str">
        <f t="shared" ca="1" si="128"/>
        <v/>
      </c>
      <c r="BV139" s="126" t="str">
        <f t="shared" ca="1" si="129"/>
        <v/>
      </c>
      <c r="BW139" s="126" t="str">
        <f t="shared" ca="1" si="130"/>
        <v/>
      </c>
      <c r="BX139" s="126" t="str">
        <f t="shared" ca="1" si="131"/>
        <v/>
      </c>
      <c r="BY139" s="127" t="str">
        <f t="shared" ca="1" si="132"/>
        <v/>
      </c>
      <c r="CA139" s="30" t="str">
        <f t="shared" ca="1" si="133"/>
        <v/>
      </c>
    </row>
    <row r="140" spans="1:79" s="29" customFormat="1" ht="14.1" customHeight="1" x14ac:dyDescent="0.3">
      <c r="A140" s="82" t="str">
        <f t="shared" ca="1" si="95"/>
        <v/>
      </c>
      <c r="B140" s="128"/>
      <c r="C140" s="128" t="s">
        <v>153</v>
      </c>
      <c r="D140" s="128"/>
      <c r="E140" s="128"/>
      <c r="F140" s="128"/>
      <c r="G140" s="128"/>
      <c r="H140" s="128"/>
      <c r="I140" s="128"/>
      <c r="J140" s="128"/>
      <c r="L140" s="129" t="s">
        <v>160</v>
      </c>
      <c r="M140" s="139">
        <f t="shared" si="97"/>
        <v>0</v>
      </c>
      <c r="N140" s="130">
        <f>N137+N138-N139</f>
        <v>0</v>
      </c>
      <c r="O140" s="130">
        <f t="shared" ref="O140:P140" si="136">O137+O138-O139</f>
        <v>0</v>
      </c>
      <c r="P140" s="130">
        <f t="shared" si="136"/>
        <v>0</v>
      </c>
      <c r="Q140" s="130"/>
      <c r="R140" s="130"/>
      <c r="AB140" s="29">
        <v>140</v>
      </c>
      <c r="AC140" s="171">
        <v>1</v>
      </c>
      <c r="AD140" s="193"/>
      <c r="AE140" s="175">
        <f>N137+N138-N139</f>
        <v>0</v>
      </c>
      <c r="AF140" s="176">
        <f t="shared" ref="AF140:AI140" si="137">O137+O138-O139</f>
        <v>0</v>
      </c>
      <c r="AG140" s="176">
        <f t="shared" si="137"/>
        <v>0</v>
      </c>
      <c r="AH140" s="176">
        <f t="shared" si="137"/>
        <v>0</v>
      </c>
      <c r="AI140" s="176">
        <f t="shared" si="137"/>
        <v>0</v>
      </c>
      <c r="AJ140" s="175"/>
      <c r="AK140" s="176"/>
      <c r="AL140" s="176"/>
      <c r="AM140" s="176"/>
      <c r="AN140" s="176"/>
      <c r="AO140" s="175"/>
      <c r="AP140" s="176"/>
      <c r="AQ140" s="97">
        <f t="shared" si="100"/>
        <v>1</v>
      </c>
      <c r="AR140" s="29" t="str">
        <f>IF($AQ141&gt;$AQ140, IFERROR(MATCH($AQ140, $AQ$140:$AQ141, 0)-1, ROW($AR$140)-ROW()), "")</f>
        <v/>
      </c>
      <c r="AS140" s="97">
        <f t="shared" ca="1" si="101"/>
        <v>0</v>
      </c>
      <c r="AT140" s="29">
        <f t="shared" ca="1" si="102"/>
        <v>0</v>
      </c>
      <c r="AU140" s="29">
        <f t="shared" ca="1" si="103"/>
        <v>0</v>
      </c>
      <c r="AV140" s="29">
        <f t="shared" ca="1" si="104"/>
        <v>0</v>
      </c>
      <c r="AW140" s="29">
        <f t="shared" ca="1" si="105"/>
        <v>0</v>
      </c>
      <c r="AX140" s="91">
        <f t="shared" ca="1" si="106"/>
        <v>0</v>
      </c>
      <c r="AY140" s="29">
        <f t="shared" ca="1" si="107"/>
        <v>0</v>
      </c>
      <c r="AZ140" s="29">
        <f t="shared" ca="1" si="108"/>
        <v>0</v>
      </c>
      <c r="BA140" s="29">
        <f t="shared" ca="1" si="109"/>
        <v>0</v>
      </c>
      <c r="BB140" s="29">
        <f t="shared" ca="1" si="110"/>
        <v>0</v>
      </c>
      <c r="BC140" s="87" t="str">
        <f t="shared" ca="1" si="111"/>
        <v/>
      </c>
      <c r="BD140" s="32" t="str">
        <f t="shared" ca="1" si="112"/>
        <v/>
      </c>
      <c r="BE140" s="32" t="str">
        <f t="shared" ca="1" si="113"/>
        <v/>
      </c>
      <c r="BF140" s="32" t="str">
        <f t="shared" ca="1" si="114"/>
        <v/>
      </c>
      <c r="BG140" s="32" t="str">
        <f t="shared" ca="1" si="115"/>
        <v/>
      </c>
      <c r="BH140" s="89" t="str">
        <f t="shared" ca="1" si="116"/>
        <v/>
      </c>
      <c r="BI140" s="32" t="str">
        <f t="shared" ca="1" si="117"/>
        <v/>
      </c>
      <c r="BJ140" s="32" t="str">
        <f t="shared" ca="1" si="118"/>
        <v/>
      </c>
      <c r="BK140" s="32" t="str">
        <f t="shared" ca="1" si="119"/>
        <v/>
      </c>
      <c r="BL140" s="32" t="str">
        <f t="shared" ca="1" si="120"/>
        <v/>
      </c>
      <c r="BM140" s="91" t="str">
        <f t="shared" ca="1" si="121"/>
        <v/>
      </c>
      <c r="BN140" s="29" t="str">
        <f t="shared" ca="1" si="122"/>
        <v/>
      </c>
      <c r="BO140" s="29" t="str">
        <f t="shared" ca="1" si="123"/>
        <v/>
      </c>
      <c r="BP140" s="29" t="str">
        <f t="shared" ca="1" si="124"/>
        <v/>
      </c>
      <c r="BQ140" s="29" t="str">
        <f t="shared" ca="1" si="125"/>
        <v/>
      </c>
      <c r="BR140" s="177" t="str">
        <f t="shared" si="96"/>
        <v/>
      </c>
      <c r="BS140" s="93" t="str">
        <f t="shared" ca="1" si="126"/>
        <v/>
      </c>
      <c r="BT140" s="125" t="str">
        <f t="shared" ca="1" si="127"/>
        <v/>
      </c>
      <c r="BU140" s="126" t="str">
        <f t="shared" ca="1" si="128"/>
        <v/>
      </c>
      <c r="BV140" s="126" t="str">
        <f t="shared" ca="1" si="129"/>
        <v/>
      </c>
      <c r="BW140" s="126" t="str">
        <f t="shared" ca="1" si="130"/>
        <v/>
      </c>
      <c r="BX140" s="126" t="str">
        <f t="shared" ca="1" si="131"/>
        <v/>
      </c>
      <c r="BY140" s="127" t="str">
        <f t="shared" ca="1" si="132"/>
        <v/>
      </c>
      <c r="CA140" s="30" t="str">
        <f t="shared" ca="1" si="133"/>
        <v/>
      </c>
    </row>
    <row r="141" spans="1:79" ht="14.4" customHeight="1" x14ac:dyDescent="0.3">
      <c r="A141" s="34"/>
      <c r="B141" s="44"/>
      <c r="C141" s="34"/>
      <c r="D141" s="44"/>
      <c r="E141" s="34"/>
      <c r="F141" s="44"/>
      <c r="G141" s="34"/>
      <c r="H141" s="44"/>
      <c r="I141" s="34"/>
      <c r="J141" s="44"/>
      <c r="K141" s="34"/>
      <c r="L141" s="44"/>
      <c r="M141" s="34"/>
      <c r="N141" s="34"/>
      <c r="O141" s="44"/>
      <c r="P141" s="44"/>
      <c r="Q141" s="34"/>
      <c r="R141" s="44"/>
      <c r="S141" s="34"/>
      <c r="T141" s="44"/>
      <c r="U141" s="34"/>
      <c r="V141" s="44"/>
      <c r="W141" s="34"/>
      <c r="X141" s="44"/>
      <c r="Y141" s="34"/>
      <c r="Z141" s="44"/>
      <c r="AA141" s="34"/>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4"/>
      <c r="BD141" s="134"/>
      <c r="BE141" s="134"/>
      <c r="BF141" s="134"/>
      <c r="BG141" s="134"/>
      <c r="BH141" s="134"/>
      <c r="BI141" s="134"/>
      <c r="BJ141" s="134"/>
      <c r="BK141" s="134"/>
      <c r="BL141" s="134"/>
      <c r="BM141" s="133"/>
      <c r="BN141" s="133"/>
      <c r="BO141" s="133"/>
      <c r="BP141" s="133"/>
      <c r="BQ141" s="133"/>
      <c r="BR141" s="133"/>
      <c r="BS141" s="133"/>
      <c r="BT141" s="133"/>
      <c r="BU141" s="133"/>
      <c r="BV141" s="133"/>
      <c r="BW141" s="133"/>
      <c r="BX141" s="133"/>
      <c r="BY141" s="133"/>
      <c r="BZ141" s="133" t="s">
        <v>13</v>
      </c>
      <c r="CA141" s="135"/>
    </row>
    <row r="142" spans="1:79" ht="14.4" customHeight="1" x14ac:dyDescent="0.3">
      <c r="B142" s="27"/>
      <c r="C142" s="27"/>
      <c r="D142" s="27"/>
      <c r="E142" s="27"/>
      <c r="F142" s="27"/>
      <c r="G142" s="27"/>
      <c r="H142" s="27"/>
      <c r="I142" s="27"/>
      <c r="J142" s="27"/>
      <c r="L142" s="27"/>
      <c r="M142" s="27"/>
      <c r="N142" s="27"/>
      <c r="O142" s="27"/>
      <c r="P142" s="27"/>
      <c r="Q142" s="27"/>
      <c r="R142" s="27"/>
      <c r="BC142" s="27">
        <f ca="1">COUNTA(BC5:BC140)-COUNTBLANK(BC5:BC140)</f>
        <v>0</v>
      </c>
      <c r="BD142" s="27">
        <f ca="1">COUNTA(BD5:BD140)-COUNTBLANK(BD5:BD140)</f>
        <v>0</v>
      </c>
      <c r="BE142" s="27">
        <f ca="1">COUNTA(BE5:BE140)-COUNTBLANK(BE5:BE140)</f>
        <v>0</v>
      </c>
      <c r="BF142" s="27">
        <f ca="1">COUNTA(BF5:BF140)-COUNTBLANK(BF5:BF140)</f>
        <v>0</v>
      </c>
      <c r="BG142" s="27">
        <f ca="1">COUNTA(BG5:BG140)-COUNTBLANK(BG5:BG140)</f>
        <v>0</v>
      </c>
      <c r="BH142" s="27"/>
      <c r="BI142" s="27"/>
      <c r="BJ142" s="27"/>
      <c r="BK142" s="27"/>
      <c r="BL142" s="27"/>
      <c r="BM142" s="27">
        <f ca="1">COUNTA(BM5:BM140)-COUNTBLANK(BM5:BM140)</f>
        <v>0</v>
      </c>
      <c r="BN142" s="27">
        <f ca="1">COUNTA(BN5:BN140)-COUNTBLANK(BN5:BN140)</f>
        <v>0</v>
      </c>
      <c r="BO142" s="27">
        <f ca="1">COUNTA(BO5:BO140)-COUNTBLANK(BO5:BO140)</f>
        <v>0</v>
      </c>
      <c r="BP142" s="27">
        <f ca="1">COUNTA(BP5:BP140)-COUNTBLANK(BP5:BP140)</f>
        <v>0</v>
      </c>
      <c r="BQ142" s="27">
        <f ca="1">COUNTA(BQ5:BQ140)-COUNTBLANK(BQ5:BQ140)</f>
        <v>0</v>
      </c>
    </row>
    <row r="143" spans="1:79" ht="14.4" customHeight="1" x14ac:dyDescent="0.3">
      <c r="C143" s="98" t="s">
        <v>138</v>
      </c>
    </row>
    <row r="144" spans="1:79" ht="14.4" customHeight="1" x14ac:dyDescent="0.3">
      <c r="C144" s="98" t="s">
        <v>139</v>
      </c>
    </row>
  </sheetData>
  <sheetProtection algorithmName="SHA-512" hashValue="uHuO9lCBrvdKC/l9f+8okZ+e00iHt8v7dTN7dAxWfh4hHDO4/np6m0NOLyN6oOc+jEMd2TkDZyZHuErO5oSfyw==" saltValue="5PMAq+ByY++XcBfyTJVXQA==" spinCount="100000" sheet="1" objects="1" scenarios="1" selectLockedCells="1"/>
  <mergeCells count="5">
    <mergeCell ref="B2:J3"/>
    <mergeCell ref="E95:K95"/>
    <mergeCell ref="D113:K113"/>
    <mergeCell ref="E128:K128"/>
    <mergeCell ref="N3:O3"/>
  </mergeCells>
  <phoneticPr fontId="17" type="noConversion"/>
  <conditionalFormatting sqref="CA5:DA140">
    <cfRule type="expression" dxfId="60" priority="10">
      <formula>$BS5&lt;&gt;""</formula>
    </cfRule>
    <cfRule type="expression" dxfId="59" priority="11">
      <formula>$CA5&lt;&gt;""</formula>
    </cfRule>
  </conditionalFormatting>
  <conditionalFormatting sqref="N5:R140">
    <cfRule type="expression" dxfId="58" priority="4">
      <formula>BC5&lt;&gt;""</formula>
    </cfRule>
    <cfRule type="expression" dxfId="57" priority="5">
      <formula>BM5&lt;&gt;""</formula>
    </cfRule>
    <cfRule type="expression" dxfId="56" priority="7">
      <formula>BT5&lt;&gt;""</formula>
    </cfRule>
  </conditionalFormatting>
  <conditionalFormatting sqref="B5:Z140">
    <cfRule type="expression" dxfId="55" priority="12">
      <formula>$AQ5=1</formula>
    </cfRule>
  </conditionalFormatting>
  <conditionalFormatting sqref="C5:Y140">
    <cfRule type="expression" dxfId="54" priority="13">
      <formula>$AQ5=2</formula>
    </cfRule>
  </conditionalFormatting>
  <conditionalFormatting sqref="D5:X140">
    <cfRule type="expression" dxfId="53" priority="14">
      <formula>$AQ5=3</formula>
    </cfRule>
  </conditionalFormatting>
  <conditionalFormatting sqref="E5:W140">
    <cfRule type="expression" dxfId="52" priority="15">
      <formula>$AQ5=4</formula>
    </cfRule>
  </conditionalFormatting>
  <conditionalFormatting sqref="F5:V140">
    <cfRule type="expression" dxfId="51" priority="16">
      <formula>$AQ5=5</formula>
    </cfRule>
  </conditionalFormatting>
  <conditionalFormatting sqref="G5:U140">
    <cfRule type="expression" dxfId="50" priority="17">
      <formula>$AQ5=6</formula>
    </cfRule>
  </conditionalFormatting>
  <conditionalFormatting sqref="H5:T140">
    <cfRule type="expression" dxfId="49" priority="18">
      <formula>$AQ5=7</formula>
    </cfRule>
  </conditionalFormatting>
  <conditionalFormatting sqref="I5:S140">
    <cfRule type="expression" dxfId="48" priority="19">
      <formula>$AQ5=8</formula>
    </cfRule>
  </conditionalFormatting>
  <conditionalFormatting sqref="M5:R140">
    <cfRule type="expression" dxfId="47" priority="8">
      <formula>OR(M$4="", M$4="n.v.t.")</formula>
    </cfRule>
    <cfRule type="expression" dxfId="46" priority="9">
      <formula>AND(M$4&lt;&gt;"", M$4&lt;&gt;"n.v.t.", _xlfn.ISFORMULA(M5)=FALSE)</formula>
    </cfRule>
  </conditionalFormatting>
  <conditionalFormatting sqref="CA2">
    <cfRule type="expression" dxfId="45" priority="3">
      <formula>Structuur_werking=Structuur_werking_enkel</formula>
    </cfRule>
  </conditionalFormatting>
  <conditionalFormatting sqref="M5:N140">
    <cfRule type="expression" dxfId="44" priority="6">
      <formula>AO5&lt;&gt;""</formula>
    </cfRule>
  </conditionalFormatting>
  <conditionalFormatting sqref="AC5:AP140">
    <cfRule type="expression" dxfId="43" priority="1">
      <formula>_xlfn.ISFORMULA(AC5)</formula>
    </cfRule>
    <cfRule type="expression" dxfId="42" priority="2">
      <formula>OR(_xlfn.ISFORMULA(AC5), AC5&lt;&gt;"")</formula>
    </cfRule>
  </conditionalFormatting>
  <pageMargins left="0.70866141732283472" right="0.70866141732283472" top="0.74803149606299213" bottom="0.74803149606299213" header="0.31496062992125984" footer="0.31496062992125984"/>
  <pageSetup paperSize="9" scale="59" fitToHeight="0" orientation="portrait" r:id="rId1"/>
  <headerFooter>
    <oddHeader>&amp;L&amp;G&amp;R&amp;A</oddHeader>
    <oddFooter>Pagina &amp;P van &amp;N</oddFooter>
  </headerFooter>
  <ignoredErrors>
    <ignoredError sqref="L136:L140"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91621-9193-4143-8D5A-3D3200A26270}">
  <sheetPr codeName="Blad9">
    <pageSetUpPr fitToPage="1"/>
  </sheetPr>
  <dimension ref="A1:BF144"/>
  <sheetViews>
    <sheetView showGridLines="0" zoomScaleNormal="100" workbookViewId="0">
      <pane xSplit="1" ySplit="4" topLeftCell="B5" activePane="bottomRight" state="frozen"/>
      <selection activeCell="E110" sqref="E110:K110"/>
      <selection pane="topRight" activeCell="E110" sqref="E110:K110"/>
      <selection pane="bottomLeft" activeCell="E110" sqref="E110:K110"/>
      <selection pane="bottomRight"/>
    </sheetView>
  </sheetViews>
  <sheetFormatPr defaultColWidth="8.88671875" defaultRowHeight="14.4" customHeight="1" x14ac:dyDescent="0.3"/>
  <cols>
    <col min="1" max="1" width="2.44140625" style="33" customWidth="1"/>
    <col min="2" max="2" width="1.109375" style="45" customWidth="1"/>
    <col min="3" max="4" width="1.109375" style="46" customWidth="1"/>
    <col min="5" max="9" width="1.109375" style="45" customWidth="1"/>
    <col min="10" max="10" width="41.109375" style="45" customWidth="1"/>
    <col min="11" max="11" width="14.44140625" style="27" customWidth="1"/>
    <col min="12" max="12" width="10" style="136" customWidth="1"/>
    <col min="13" max="13" width="15.88671875" style="108" customWidth="1"/>
    <col min="14" max="14" width="94.44140625" style="108" customWidth="1"/>
    <col min="15" max="15" width="1.109375" style="27" customWidth="1"/>
    <col min="16" max="22" width="1.109375" style="27" hidden="1" customWidth="1"/>
    <col min="23" max="23" width="2.44140625" style="27" hidden="1" customWidth="1"/>
    <col min="24" max="25" width="9.109375" style="27" hidden="1" customWidth="1"/>
    <col min="26" max="27" width="9" style="27" hidden="1" customWidth="1"/>
    <col min="28" max="30" width="9.109375" style="27" hidden="1" customWidth="1"/>
    <col min="31" max="31" width="9" style="27" hidden="1" customWidth="1"/>
    <col min="32" max="32" width="2.44140625" style="111" customWidth="1"/>
    <col min="33" max="16384" width="8.88671875" style="27"/>
  </cols>
  <sheetData>
    <row r="1" spans="1:58" ht="24" customHeight="1" x14ac:dyDescent="0.3">
      <c r="A1" s="103"/>
      <c r="B1" s="43"/>
      <c r="C1" s="43"/>
      <c r="D1" s="43"/>
      <c r="E1" s="43"/>
      <c r="F1" s="43"/>
      <c r="G1" s="43"/>
      <c r="H1" s="43"/>
      <c r="I1" s="43"/>
      <c r="J1" s="43"/>
      <c r="K1" s="105"/>
      <c r="N1" s="63"/>
      <c r="X1" s="105" t="str">
        <f>IF($AE$142=1, "Bij 1 rekening ontbreekt er een toelichting – vul aan.", IF($AE$142&gt;1, "Bij "&amp;$AE$142&amp;" rekeningen ontbreekt er een toelichting – vul aan.", ""))</f>
        <v/>
      </c>
    </row>
    <row r="2" spans="1:58" s="33" customFormat="1" ht="9.6" customHeight="1" x14ac:dyDescent="0.3">
      <c r="B2" s="208" t="str">
        <f>IF(Sjabloon_fase="Aanvraag", "TOELICHTING BIJ BEGROTING", "TOELICHTING BIJ RESULTATENREKENING")</f>
        <v>TOELICHTING BIJ RESULTATENREKENING</v>
      </c>
      <c r="C2" s="208"/>
      <c r="D2" s="208"/>
      <c r="E2" s="208"/>
      <c r="F2" s="208"/>
      <c r="G2" s="208"/>
      <c r="H2" s="208"/>
      <c r="I2" s="208"/>
      <c r="J2" s="208"/>
      <c r="L2" s="113"/>
      <c r="M2" s="137"/>
      <c r="N2" s="160"/>
      <c r="X2"/>
      <c r="Y2" s="83" t="s">
        <v>135</v>
      </c>
      <c r="Z2"/>
      <c r="AA2"/>
      <c r="AB2" s="114" t="s">
        <v>136</v>
      </c>
      <c r="AC2"/>
      <c r="AD2"/>
      <c r="AE2" s="27"/>
      <c r="AF2" s="111"/>
    </row>
    <row r="3" spans="1:58" s="33" customFormat="1" ht="14.1" customHeight="1" x14ac:dyDescent="0.3">
      <c r="B3" s="208"/>
      <c r="C3" s="208"/>
      <c r="D3" s="208"/>
      <c r="E3" s="208"/>
      <c r="F3" s="208"/>
      <c r="G3" s="208"/>
      <c r="H3" s="208"/>
      <c r="I3" s="208"/>
      <c r="J3" s="208"/>
      <c r="L3" s="113"/>
      <c r="M3" s="137"/>
      <c r="N3" s="160"/>
      <c r="X3" s="27"/>
      <c r="Y3" s="114" t="s">
        <v>97</v>
      </c>
      <c r="Z3" s="27"/>
      <c r="AA3" s="27"/>
      <c r="AB3" s="114"/>
      <c r="AC3" s="27"/>
      <c r="AD3" s="27"/>
      <c r="AE3" s="27"/>
      <c r="AF3" s="111"/>
    </row>
    <row r="4" spans="1:58" s="120" customFormat="1" ht="14.4" customHeight="1" x14ac:dyDescent="0.3">
      <c r="A4" s="161"/>
      <c r="B4" s="116" t="s">
        <v>44</v>
      </c>
      <c r="C4" s="116"/>
      <c r="D4" s="116"/>
      <c r="E4" s="116"/>
      <c r="F4" s="116"/>
      <c r="G4" s="116"/>
      <c r="H4" s="116"/>
      <c r="I4" s="116"/>
      <c r="J4" s="116"/>
      <c r="K4" s="81"/>
      <c r="L4" s="116" t="s">
        <v>0</v>
      </c>
      <c r="M4" s="138" t="s">
        <v>363</v>
      </c>
      <c r="N4" s="117" t="s">
        <v>53</v>
      </c>
      <c r="O4" s="81"/>
      <c r="P4" s="81"/>
      <c r="Q4" s="81"/>
      <c r="R4" s="81"/>
      <c r="S4" s="81"/>
      <c r="T4" s="81"/>
      <c r="U4" s="81"/>
      <c r="V4" s="81"/>
      <c r="W4" s="81"/>
      <c r="X4" s="47" t="s">
        <v>21</v>
      </c>
      <c r="Y4" s="96" t="str">
        <f>"""+"" én ""-"""</f>
        <v>"+" én "-"</v>
      </c>
      <c r="Z4" s="47" t="str">
        <f xml:space="preserve"> "Enkel ""-"""</f>
        <v>Enkel "-"</v>
      </c>
      <c r="AA4" s="47" t="s">
        <v>94</v>
      </c>
      <c r="AB4" s="96" t="s">
        <v>1</v>
      </c>
      <c r="AC4" s="47" t="s">
        <v>2</v>
      </c>
      <c r="AD4" s="47" t="s">
        <v>173</v>
      </c>
      <c r="AE4" s="96" t="s">
        <v>141</v>
      </c>
      <c r="AF4" s="119"/>
      <c r="BF4" s="107" t="s">
        <v>144</v>
      </c>
    </row>
    <row r="5" spans="1:58" s="33" customFormat="1" ht="87" customHeight="1" x14ac:dyDescent="0.3">
      <c r="A5" s="154" t="str">
        <f>IF(AF5&lt;&gt;"", "✘", "")</f>
        <v/>
      </c>
      <c r="B5" s="162"/>
      <c r="C5" s="162" t="s">
        <v>54</v>
      </c>
      <c r="D5" s="162"/>
      <c r="E5" s="162"/>
      <c r="F5" s="162"/>
      <c r="G5" s="162"/>
      <c r="H5" s="162"/>
      <c r="I5" s="162"/>
      <c r="J5" s="162"/>
      <c r="L5" s="163" t="s">
        <v>75</v>
      </c>
      <c r="M5" s="164">
        <f>SUM(Resultatenrekening!N5:O5)</f>
        <v>0</v>
      </c>
      <c r="N5" s="165"/>
      <c r="X5" s="33">
        <v>5</v>
      </c>
      <c r="Y5" s="195"/>
      <c r="Z5" s="196"/>
      <c r="AA5" s="196"/>
      <c r="AB5" s="100">
        <f t="shared" ref="AB5" si="0">IF(C5&lt;&gt;"",1,IF(D5&lt;&gt;"",2,IF(E5&lt;&gt;"",3,IF(F5&lt;&gt;"",4,IF(G5&lt;&gt;"",5,IF(H5&lt;&gt;"",6,IF(I5&lt;&gt;"",7,IF(J5&lt;&gt;"",8))))))))</f>
        <v>1</v>
      </c>
      <c r="AC5" s="33">
        <f>IF($AB6&gt;$AB5, IFERROR(MATCH($AB5, $AB6:$AB$140, 0)-1, ROW($AC$140)-ROW()), "")</f>
        <v>59</v>
      </c>
      <c r="AD5" s="33">
        <f t="shared" ref="AD5" si="1">IF(M5&lt;&gt;0, IF(AA5&lt;&gt;"", AA5, IF(AB6&lt;=AB5, 1, 0)), -1)</f>
        <v>-1</v>
      </c>
      <c r="AE5" s="106" t="str">
        <f>IF(AD5&gt;0, IF(N5="", "| Toelichting verplicht.", ""), "")</f>
        <v/>
      </c>
      <c r="AF5" s="101" t="str">
        <f>AE5</f>
        <v/>
      </c>
    </row>
    <row r="6" spans="1:58" s="33" customFormat="1" ht="92.4" customHeight="1" x14ac:dyDescent="0.3">
      <c r="A6" s="154" t="str">
        <f t="shared" ref="A6:A68" si="2">IF(AF6&lt;&gt;"", "✘", "")</f>
        <v/>
      </c>
      <c r="B6" s="162"/>
      <c r="C6" s="162" t="s">
        <v>38</v>
      </c>
      <c r="D6" s="162" t="s">
        <v>5</v>
      </c>
      <c r="E6" s="162"/>
      <c r="F6" s="162"/>
      <c r="G6" s="162"/>
      <c r="H6" s="162"/>
      <c r="I6" s="162"/>
      <c r="J6" s="162"/>
      <c r="L6" s="163">
        <v>70</v>
      </c>
      <c r="M6" s="164">
        <f>SUM(Resultatenrekening!N6:O6)</f>
        <v>0</v>
      </c>
      <c r="N6" s="165"/>
      <c r="X6" s="33">
        <v>6</v>
      </c>
      <c r="Y6" s="195"/>
      <c r="Z6" s="196"/>
      <c r="AA6" s="196"/>
      <c r="AB6" s="100">
        <f t="shared" ref="AB6:AB69" si="3">IF(C6&lt;&gt;"",1,IF(D6&lt;&gt;"",2,IF(E6&lt;&gt;"",3,IF(F6&lt;&gt;"",4,IF(G6&lt;&gt;"",5,IF(H6&lt;&gt;"",6,IF(I6&lt;&gt;"",7,IF(J6&lt;&gt;"",8))))))))</f>
        <v>2</v>
      </c>
      <c r="AC6" s="33">
        <f>IF($AB7&gt;$AB6, IFERROR(MATCH($AB6, $AB7:$AB$140, 0)-1, ROW($AC$140)-ROW()), "")</f>
        <v>7</v>
      </c>
      <c r="AD6" s="33">
        <f t="shared" ref="AD6:AD69" si="4">IF(M6&lt;&gt;0, IF(AA6&lt;&gt;"", AA6, IF(AB7&lt;=AB6, 1, 0)), -1)</f>
        <v>-1</v>
      </c>
      <c r="AE6" s="106" t="str">
        <f t="shared" ref="AE6:AE69" si="5">IF(AD6&gt;0, IF(N6="", "| Toelichting verplicht.", ""), "")</f>
        <v/>
      </c>
      <c r="AF6" s="101" t="str">
        <f t="shared" ref="AF6:AF69" si="6">AE6</f>
        <v/>
      </c>
    </row>
    <row r="7" spans="1:58" s="33" customFormat="1" ht="92.4" customHeight="1" x14ac:dyDescent="0.3">
      <c r="A7" s="154" t="str">
        <f t="shared" si="2"/>
        <v/>
      </c>
      <c r="B7" s="162"/>
      <c r="C7" s="162" t="s">
        <v>38</v>
      </c>
      <c r="D7" s="162" t="s">
        <v>38</v>
      </c>
      <c r="E7" s="162" t="s">
        <v>98</v>
      </c>
      <c r="F7" s="162"/>
      <c r="G7" s="162"/>
      <c r="H7" s="162"/>
      <c r="I7" s="162"/>
      <c r="J7" s="162"/>
      <c r="L7" s="163">
        <v>700</v>
      </c>
      <c r="M7" s="164">
        <f>SUM(Resultatenrekening!N7:O7)</f>
        <v>0</v>
      </c>
      <c r="N7" s="165"/>
      <c r="X7" s="33">
        <v>7</v>
      </c>
      <c r="Y7" s="195"/>
      <c r="Z7" s="196"/>
      <c r="AA7" s="196"/>
      <c r="AB7" s="100">
        <f t="shared" si="3"/>
        <v>3</v>
      </c>
      <c r="AC7" s="33" t="str">
        <f>IF($AB8&gt;$AB7, IFERROR(MATCH($AB7, $AB8:$AB$140, 0)-1, ROW($AC$140)-ROW()), "")</f>
        <v/>
      </c>
      <c r="AD7" s="33">
        <f t="shared" si="4"/>
        <v>-1</v>
      </c>
      <c r="AE7" s="106" t="str">
        <f t="shared" si="5"/>
        <v/>
      </c>
      <c r="AF7" s="101" t="str">
        <f t="shared" si="6"/>
        <v/>
      </c>
    </row>
    <row r="8" spans="1:58" s="33" customFormat="1" ht="92.4" customHeight="1" x14ac:dyDescent="0.3">
      <c r="A8" s="154" t="str">
        <f t="shared" si="2"/>
        <v/>
      </c>
      <c r="B8" s="162"/>
      <c r="C8" s="162" t="s">
        <v>38</v>
      </c>
      <c r="D8" s="162" t="s">
        <v>38</v>
      </c>
      <c r="E8" s="162" t="s">
        <v>99</v>
      </c>
      <c r="F8" s="162"/>
      <c r="G8" s="162"/>
      <c r="H8" s="162"/>
      <c r="I8" s="162"/>
      <c r="J8" s="162"/>
      <c r="L8" s="163">
        <v>701</v>
      </c>
      <c r="M8" s="164">
        <f>SUM(Resultatenrekening!N8:O8)</f>
        <v>0</v>
      </c>
      <c r="N8" s="165"/>
      <c r="X8" s="33">
        <v>8</v>
      </c>
      <c r="Y8" s="195"/>
      <c r="Z8" s="196"/>
      <c r="AA8" s="196"/>
      <c r="AB8" s="100">
        <f t="shared" si="3"/>
        <v>3</v>
      </c>
      <c r="AC8" s="33" t="str">
        <f>IF($AB9&gt;$AB8, IFERROR(MATCH($AB8, $AB9:$AB$140, 0)-1, ROW($AC$140)-ROW()), "")</f>
        <v/>
      </c>
      <c r="AD8" s="33">
        <f t="shared" si="4"/>
        <v>-1</v>
      </c>
      <c r="AE8" s="106" t="str">
        <f t="shared" si="5"/>
        <v/>
      </c>
      <c r="AF8" s="101" t="str">
        <f t="shared" si="6"/>
        <v/>
      </c>
    </row>
    <row r="9" spans="1:58" s="33" customFormat="1" ht="92.4" customHeight="1" x14ac:dyDescent="0.3">
      <c r="A9" s="154" t="str">
        <f t="shared" si="2"/>
        <v/>
      </c>
      <c r="B9" s="162"/>
      <c r="C9" s="162"/>
      <c r="D9" s="162"/>
      <c r="E9" s="162" t="s">
        <v>100</v>
      </c>
      <c r="F9" s="162"/>
      <c r="G9" s="162"/>
      <c r="H9" s="162"/>
      <c r="I9" s="162"/>
      <c r="J9" s="162"/>
      <c r="L9" s="163">
        <v>702</v>
      </c>
      <c r="M9" s="164">
        <f>SUM(Resultatenrekening!N9:O9)</f>
        <v>0</v>
      </c>
      <c r="N9" s="165"/>
      <c r="X9" s="33">
        <v>9</v>
      </c>
      <c r="Y9" s="195"/>
      <c r="Z9" s="196"/>
      <c r="AA9" s="196"/>
      <c r="AB9" s="100">
        <f t="shared" si="3"/>
        <v>3</v>
      </c>
      <c r="AC9" s="33" t="str">
        <f>IF($AB10&gt;$AB9, IFERROR(MATCH($AB9, $AB10:$AB$140, 0)-1, ROW($AC$140)-ROW()), "")</f>
        <v/>
      </c>
      <c r="AD9" s="33">
        <f t="shared" si="4"/>
        <v>-1</v>
      </c>
      <c r="AE9" s="106" t="str">
        <f t="shared" si="5"/>
        <v/>
      </c>
      <c r="AF9" s="101" t="str">
        <f t="shared" si="6"/>
        <v/>
      </c>
    </row>
    <row r="10" spans="1:58" s="33" customFormat="1" ht="92.4" customHeight="1" x14ac:dyDescent="0.3">
      <c r="A10" s="154" t="str">
        <f t="shared" si="2"/>
        <v/>
      </c>
      <c r="B10" s="162"/>
      <c r="C10" s="162"/>
      <c r="D10" s="162"/>
      <c r="E10" s="162" t="s">
        <v>101</v>
      </c>
      <c r="F10" s="162"/>
      <c r="G10" s="162"/>
      <c r="H10" s="162"/>
      <c r="I10" s="162"/>
      <c r="J10" s="162"/>
      <c r="L10" s="163">
        <v>703</v>
      </c>
      <c r="M10" s="164">
        <f>SUM(Resultatenrekening!N10:O10)</f>
        <v>0</v>
      </c>
      <c r="N10" s="165"/>
      <c r="X10" s="33">
        <v>10</v>
      </c>
      <c r="Y10" s="195"/>
      <c r="Z10" s="196"/>
      <c r="AA10" s="196"/>
      <c r="AB10" s="100">
        <f t="shared" si="3"/>
        <v>3</v>
      </c>
      <c r="AC10" s="33" t="str">
        <f>IF($AB11&gt;$AB10, IFERROR(MATCH($AB10, $AB11:$AB$140, 0)-1, ROW($AC$140)-ROW()), "")</f>
        <v/>
      </c>
      <c r="AD10" s="33">
        <f t="shared" si="4"/>
        <v>-1</v>
      </c>
      <c r="AE10" s="106" t="str">
        <f t="shared" si="5"/>
        <v/>
      </c>
      <c r="AF10" s="101" t="str">
        <f t="shared" si="6"/>
        <v/>
      </c>
    </row>
    <row r="11" spans="1:58" s="33" customFormat="1" ht="92.4" customHeight="1" x14ac:dyDescent="0.3">
      <c r="A11" s="154" t="str">
        <f t="shared" si="2"/>
        <v/>
      </c>
      <c r="B11" s="162"/>
      <c r="C11" s="162" t="s">
        <v>38</v>
      </c>
      <c r="D11" s="162" t="s">
        <v>38</v>
      </c>
      <c r="E11" s="162" t="s">
        <v>102</v>
      </c>
      <c r="F11" s="162"/>
      <c r="G11" s="162"/>
      <c r="H11" s="162"/>
      <c r="I11" s="162"/>
      <c r="J11" s="162"/>
      <c r="L11" s="163">
        <v>704</v>
      </c>
      <c r="M11" s="164">
        <f>SUM(Resultatenrekening!N11:O11)</f>
        <v>0</v>
      </c>
      <c r="N11" s="165"/>
      <c r="X11" s="33">
        <v>11</v>
      </c>
      <c r="Y11" s="195"/>
      <c r="Z11" s="196"/>
      <c r="AA11" s="196"/>
      <c r="AB11" s="100">
        <f t="shared" si="3"/>
        <v>3</v>
      </c>
      <c r="AC11" s="33" t="str">
        <f>IF($AB12&gt;$AB11, IFERROR(MATCH($AB11, $AB12:$AB$140, 0)-1, ROW($AC$140)-ROW()), "")</f>
        <v/>
      </c>
      <c r="AD11" s="33">
        <f t="shared" si="4"/>
        <v>-1</v>
      </c>
      <c r="AE11" s="106" t="str">
        <f t="shared" si="5"/>
        <v/>
      </c>
      <c r="AF11" s="101" t="str">
        <f t="shared" si="6"/>
        <v/>
      </c>
    </row>
    <row r="12" spans="1:58" s="33" customFormat="1" ht="92.4" customHeight="1" x14ac:dyDescent="0.3">
      <c r="A12" s="154" t="str">
        <f t="shared" si="2"/>
        <v/>
      </c>
      <c r="B12" s="162"/>
      <c r="C12" s="162"/>
      <c r="D12" s="162"/>
      <c r="E12" s="162" t="s">
        <v>345</v>
      </c>
      <c r="F12" s="162"/>
      <c r="G12" s="162"/>
      <c r="H12" s="162"/>
      <c r="I12" s="162"/>
      <c r="J12" s="162"/>
      <c r="L12" s="163">
        <v>707</v>
      </c>
      <c r="M12" s="164">
        <f>SUM(Resultatenrekening!N12:O12)</f>
        <v>0</v>
      </c>
      <c r="N12" s="165"/>
      <c r="X12" s="33">
        <v>12</v>
      </c>
      <c r="Y12" s="195"/>
      <c r="Z12" s="196"/>
      <c r="AA12" s="196"/>
      <c r="AB12" s="100">
        <f t="shared" si="3"/>
        <v>3</v>
      </c>
      <c r="AC12" s="33" t="str">
        <f>IF($AB13&gt;$AB12, IFERROR(MATCH($AB12, $AB13:$AB$140, 0)-1, ROW($AC$140)-ROW()), "")</f>
        <v/>
      </c>
      <c r="AD12" s="33">
        <f t="shared" si="4"/>
        <v>-1</v>
      </c>
      <c r="AE12" s="106" t="str">
        <f t="shared" si="5"/>
        <v/>
      </c>
      <c r="AF12" s="101" t="str">
        <f t="shared" si="6"/>
        <v/>
      </c>
    </row>
    <row r="13" spans="1:58" s="33" customFormat="1" ht="92.4" customHeight="1" x14ac:dyDescent="0.3">
      <c r="A13" s="154" t="str">
        <f t="shared" si="2"/>
        <v/>
      </c>
      <c r="B13" s="162"/>
      <c r="C13" s="162" t="s">
        <v>38</v>
      </c>
      <c r="D13" s="162" t="s">
        <v>38</v>
      </c>
      <c r="E13" s="162" t="s">
        <v>103</v>
      </c>
      <c r="F13" s="162"/>
      <c r="G13" s="162"/>
      <c r="H13" s="162"/>
      <c r="I13" s="162"/>
      <c r="J13" s="162"/>
      <c r="L13" s="163">
        <v>708</v>
      </c>
      <c r="M13" s="164">
        <f>SUM(Resultatenrekening!N13:O13)</f>
        <v>0</v>
      </c>
      <c r="N13" s="165"/>
      <c r="X13" s="33">
        <v>13</v>
      </c>
      <c r="Y13" s="195"/>
      <c r="Z13" s="196"/>
      <c r="AA13" s="196"/>
      <c r="AB13" s="100">
        <f t="shared" si="3"/>
        <v>3</v>
      </c>
      <c r="AC13" s="33" t="str">
        <f>IF($AB14&gt;$AB13, IFERROR(MATCH($AB13, $AB14:$AB$140, 0)-1, ROW($AC$140)-ROW()), "")</f>
        <v/>
      </c>
      <c r="AD13" s="33">
        <f t="shared" si="4"/>
        <v>-1</v>
      </c>
      <c r="AE13" s="106" t="str">
        <f t="shared" si="5"/>
        <v/>
      </c>
      <c r="AF13" s="101" t="str">
        <f t="shared" si="6"/>
        <v/>
      </c>
    </row>
    <row r="14" spans="1:58" s="33" customFormat="1" ht="92.4" customHeight="1" x14ac:dyDescent="0.3">
      <c r="A14" s="154" t="str">
        <f t="shared" si="2"/>
        <v/>
      </c>
      <c r="B14" s="162"/>
      <c r="C14" s="162" t="s">
        <v>38</v>
      </c>
      <c r="D14" s="211" t="s">
        <v>28</v>
      </c>
      <c r="E14" s="211"/>
      <c r="F14" s="211"/>
      <c r="G14" s="211"/>
      <c r="H14" s="211"/>
      <c r="I14" s="211"/>
      <c r="J14" s="211"/>
      <c r="K14" s="211"/>
      <c r="L14" s="163">
        <v>71</v>
      </c>
      <c r="M14" s="164">
        <f>SUM(Resultatenrekening!N14:O14)</f>
        <v>0</v>
      </c>
      <c r="N14" s="165"/>
      <c r="X14" s="33">
        <v>14</v>
      </c>
      <c r="Y14" s="195"/>
      <c r="Z14" s="196"/>
      <c r="AA14" s="196"/>
      <c r="AB14" s="100">
        <f t="shared" si="3"/>
        <v>2</v>
      </c>
      <c r="AC14" s="33" t="str">
        <f>IF($AB15&gt;$AB14, IFERROR(MATCH($AB14, $AB15:$AB$140, 0)-1, ROW($AC$140)-ROW()), "")</f>
        <v/>
      </c>
      <c r="AD14" s="33">
        <f t="shared" si="4"/>
        <v>-1</v>
      </c>
      <c r="AE14" s="106" t="str">
        <f t="shared" si="5"/>
        <v/>
      </c>
      <c r="AF14" s="101" t="str">
        <f t="shared" si="6"/>
        <v/>
      </c>
    </row>
    <row r="15" spans="1:58" s="33" customFormat="1" ht="92.4" customHeight="1" x14ac:dyDescent="0.3">
      <c r="A15" s="154" t="str">
        <f t="shared" si="2"/>
        <v/>
      </c>
      <c r="B15" s="162"/>
      <c r="C15" s="162" t="s">
        <v>38</v>
      </c>
      <c r="D15" s="162" t="s">
        <v>6</v>
      </c>
      <c r="E15" s="162"/>
      <c r="F15" s="162"/>
      <c r="G15" s="162"/>
      <c r="H15" s="162"/>
      <c r="I15" s="162"/>
      <c r="J15" s="162"/>
      <c r="L15" s="163">
        <v>72</v>
      </c>
      <c r="M15" s="164">
        <f>SUM(Resultatenrekening!N15:O15)</f>
        <v>0</v>
      </c>
      <c r="N15" s="165"/>
      <c r="X15" s="33">
        <v>15</v>
      </c>
      <c r="Y15" s="195"/>
      <c r="Z15" s="196"/>
      <c r="AA15" s="196"/>
      <c r="AB15" s="100">
        <f t="shared" si="3"/>
        <v>2</v>
      </c>
      <c r="AC15" s="33" t="str">
        <f>IF($AB16&gt;$AB15, IFERROR(MATCH($AB15, $AB16:$AB$140, 0)-1, ROW($AC$140)-ROW()), "")</f>
        <v/>
      </c>
      <c r="AD15" s="33">
        <f t="shared" si="4"/>
        <v>-1</v>
      </c>
      <c r="AE15" s="106" t="str">
        <f t="shared" si="5"/>
        <v/>
      </c>
      <c r="AF15" s="101" t="str">
        <f t="shared" si="6"/>
        <v/>
      </c>
    </row>
    <row r="16" spans="1:58" s="33" customFormat="1" ht="92.4" customHeight="1" x14ac:dyDescent="0.3">
      <c r="A16" s="154" t="str">
        <f t="shared" si="2"/>
        <v/>
      </c>
      <c r="B16" s="162"/>
      <c r="C16" s="162" t="s">
        <v>38</v>
      </c>
      <c r="D16" s="162" t="s">
        <v>29</v>
      </c>
      <c r="E16" s="162"/>
      <c r="F16" s="162"/>
      <c r="G16" s="162"/>
      <c r="H16" s="162"/>
      <c r="I16" s="162"/>
      <c r="J16" s="162"/>
      <c r="L16" s="163">
        <v>73</v>
      </c>
      <c r="M16" s="164">
        <f>SUM(Resultatenrekening!N16:O16)</f>
        <v>0</v>
      </c>
      <c r="N16" s="165"/>
      <c r="X16" s="33">
        <v>16</v>
      </c>
      <c r="Y16" s="195"/>
      <c r="Z16" s="196"/>
      <c r="AA16" s="196"/>
      <c r="AB16" s="100">
        <f t="shared" si="3"/>
        <v>2</v>
      </c>
      <c r="AC16" s="33">
        <f>IF($AB17&gt;$AB16, IFERROR(MATCH($AB16, $AB17:$AB$140, 0)-1, ROW($AC$140)-ROW()), "")</f>
        <v>46</v>
      </c>
      <c r="AD16" s="33">
        <f t="shared" si="4"/>
        <v>-1</v>
      </c>
      <c r="AE16" s="106" t="str">
        <f t="shared" si="5"/>
        <v/>
      </c>
      <c r="AF16" s="101" t="str">
        <f t="shared" si="6"/>
        <v/>
      </c>
    </row>
    <row r="17" spans="1:32" s="33" customFormat="1" ht="92.4" customHeight="1" x14ac:dyDescent="0.3">
      <c r="A17" s="154" t="str">
        <f t="shared" si="2"/>
        <v/>
      </c>
      <c r="B17" s="162"/>
      <c r="C17" s="162" t="s">
        <v>38</v>
      </c>
      <c r="D17" s="162" t="s">
        <v>38</v>
      </c>
      <c r="E17" s="162" t="s">
        <v>104</v>
      </c>
      <c r="F17" s="162"/>
      <c r="G17" s="162"/>
      <c r="H17" s="162"/>
      <c r="I17" s="162"/>
      <c r="J17" s="162"/>
      <c r="L17" s="163">
        <v>730</v>
      </c>
      <c r="M17" s="164">
        <f>SUM(Resultatenrekening!N17:O17)</f>
        <v>0</v>
      </c>
      <c r="N17" s="165"/>
      <c r="X17" s="33">
        <v>17</v>
      </c>
      <c r="Y17" s="195"/>
      <c r="Z17" s="196"/>
      <c r="AA17" s="196"/>
      <c r="AB17" s="100">
        <f t="shared" si="3"/>
        <v>3</v>
      </c>
      <c r="AC17" s="33" t="str">
        <f>IF($AB18&gt;$AB17, IFERROR(MATCH($AB17, $AB18:$AB$140, 0)-1, ROW($AC$140)-ROW()), "")</f>
        <v/>
      </c>
      <c r="AD17" s="33">
        <f t="shared" si="4"/>
        <v>-1</v>
      </c>
      <c r="AE17" s="106" t="str">
        <f t="shared" si="5"/>
        <v/>
      </c>
      <c r="AF17" s="101" t="str">
        <f t="shared" si="6"/>
        <v/>
      </c>
    </row>
    <row r="18" spans="1:32" s="33" customFormat="1" ht="92.4" customHeight="1" x14ac:dyDescent="0.3">
      <c r="A18" s="154" t="str">
        <f t="shared" si="2"/>
        <v/>
      </c>
      <c r="B18" s="162"/>
      <c r="C18" s="162" t="s">
        <v>38</v>
      </c>
      <c r="D18" s="162" t="s">
        <v>38</v>
      </c>
      <c r="E18" s="162" t="s">
        <v>105</v>
      </c>
      <c r="F18" s="162"/>
      <c r="G18" s="162"/>
      <c r="H18" s="162"/>
      <c r="I18" s="162"/>
      <c r="J18" s="162"/>
      <c r="L18" s="163">
        <v>731</v>
      </c>
      <c r="M18" s="164">
        <f>SUM(Resultatenrekening!N18:O18)</f>
        <v>0</v>
      </c>
      <c r="N18" s="165"/>
      <c r="X18" s="33">
        <v>18</v>
      </c>
      <c r="Y18" s="195"/>
      <c r="Z18" s="196"/>
      <c r="AA18" s="196"/>
      <c r="AB18" s="100">
        <f t="shared" si="3"/>
        <v>3</v>
      </c>
      <c r="AC18" s="33" t="str">
        <f>IF($AB19&gt;$AB18, IFERROR(MATCH($AB18, $AB19:$AB$140, 0)-1, ROW($AC$140)-ROW()), "")</f>
        <v/>
      </c>
      <c r="AD18" s="33">
        <f t="shared" si="4"/>
        <v>-1</v>
      </c>
      <c r="AE18" s="106" t="str">
        <f t="shared" si="5"/>
        <v/>
      </c>
      <c r="AF18" s="101" t="str">
        <f t="shared" si="6"/>
        <v/>
      </c>
    </row>
    <row r="19" spans="1:32" s="33" customFormat="1" ht="92.4" customHeight="1" x14ac:dyDescent="0.3">
      <c r="A19" s="154" t="str">
        <f t="shared" si="2"/>
        <v/>
      </c>
      <c r="B19" s="162"/>
      <c r="C19" s="162" t="s">
        <v>38</v>
      </c>
      <c r="D19" s="162" t="s">
        <v>38</v>
      </c>
      <c r="E19" s="162" t="s">
        <v>106</v>
      </c>
      <c r="F19" s="162"/>
      <c r="G19" s="162"/>
      <c r="H19" s="162"/>
      <c r="I19" s="162"/>
      <c r="J19" s="162"/>
      <c r="L19" s="163">
        <v>732</v>
      </c>
      <c r="M19" s="164">
        <f>SUM(Resultatenrekening!N19:O19)</f>
        <v>0</v>
      </c>
      <c r="N19" s="165"/>
      <c r="X19" s="33">
        <v>19</v>
      </c>
      <c r="Y19" s="195"/>
      <c r="Z19" s="196"/>
      <c r="AA19" s="196"/>
      <c r="AB19" s="100">
        <f t="shared" si="3"/>
        <v>3</v>
      </c>
      <c r="AC19" s="33" t="str">
        <f>IF($AB20&gt;$AB19, IFERROR(MATCH($AB19, $AB20:$AB$140, 0)-1, ROW($AC$140)-ROW()), "")</f>
        <v/>
      </c>
      <c r="AD19" s="33">
        <f t="shared" si="4"/>
        <v>-1</v>
      </c>
      <c r="AE19" s="106" t="str">
        <f t="shared" si="5"/>
        <v/>
      </c>
      <c r="AF19" s="101" t="str">
        <f t="shared" si="6"/>
        <v/>
      </c>
    </row>
    <row r="20" spans="1:32" s="33" customFormat="1" ht="92.4" customHeight="1" x14ac:dyDescent="0.3">
      <c r="A20" s="154" t="str">
        <f t="shared" si="2"/>
        <v/>
      </c>
      <c r="B20" s="162"/>
      <c r="C20" s="162" t="s">
        <v>38</v>
      </c>
      <c r="D20" s="162" t="s">
        <v>38</v>
      </c>
      <c r="E20" s="162" t="s">
        <v>107</v>
      </c>
      <c r="F20" s="162"/>
      <c r="G20" s="162"/>
      <c r="H20" s="162"/>
      <c r="I20" s="162"/>
      <c r="J20" s="162"/>
      <c r="L20" s="163">
        <v>733</v>
      </c>
      <c r="M20" s="164">
        <f>SUM(Resultatenrekening!N20:O20)</f>
        <v>0</v>
      </c>
      <c r="N20" s="165"/>
      <c r="X20" s="33">
        <v>20</v>
      </c>
      <c r="Y20" s="195"/>
      <c r="Z20" s="196"/>
      <c r="AA20" s="196"/>
      <c r="AB20" s="100">
        <f t="shared" si="3"/>
        <v>3</v>
      </c>
      <c r="AC20" s="33">
        <f>IF($AB21&gt;$AB20, IFERROR(MATCH($AB20, $AB21:$AB$140, 0)-1, ROW($AC$140)-ROW()), "")</f>
        <v>35</v>
      </c>
      <c r="AD20" s="33">
        <f t="shared" si="4"/>
        <v>-1</v>
      </c>
      <c r="AE20" s="106" t="str">
        <f t="shared" si="5"/>
        <v/>
      </c>
      <c r="AF20" s="101" t="str">
        <f t="shared" si="6"/>
        <v/>
      </c>
    </row>
    <row r="21" spans="1:32" s="33" customFormat="1" ht="92.4" customHeight="1" x14ac:dyDescent="0.3">
      <c r="A21" s="154" t="str">
        <f t="shared" si="2"/>
        <v/>
      </c>
      <c r="B21" s="162"/>
      <c r="C21" s="162" t="s">
        <v>38</v>
      </c>
      <c r="D21" s="162" t="s">
        <v>38</v>
      </c>
      <c r="E21" s="162" t="s">
        <v>38</v>
      </c>
      <c r="F21" s="162" t="s">
        <v>108</v>
      </c>
      <c r="G21" s="162"/>
      <c r="H21" s="162"/>
      <c r="I21" s="162"/>
      <c r="J21" s="162"/>
      <c r="L21" s="163">
        <v>7330</v>
      </c>
      <c r="M21" s="164">
        <f>SUM(Resultatenrekening!N21:O21)</f>
        <v>0</v>
      </c>
      <c r="N21" s="165"/>
      <c r="X21" s="33">
        <v>21</v>
      </c>
      <c r="Y21" s="195"/>
      <c r="Z21" s="196"/>
      <c r="AA21" s="196"/>
      <c r="AB21" s="100">
        <f t="shared" si="3"/>
        <v>4</v>
      </c>
      <c r="AC21" s="33" t="str">
        <f>IF($AB22&gt;$AB21, IFERROR(MATCH($AB21, $AB22:$AB$140, 0)-1, ROW($AC$140)-ROW()), "")</f>
        <v/>
      </c>
      <c r="AD21" s="33">
        <f t="shared" si="4"/>
        <v>-1</v>
      </c>
      <c r="AE21" s="106" t="str">
        <f t="shared" si="5"/>
        <v/>
      </c>
      <c r="AF21" s="101" t="str">
        <f t="shared" si="6"/>
        <v/>
      </c>
    </row>
    <row r="22" spans="1:32" s="33" customFormat="1" ht="92.4" customHeight="1" x14ac:dyDescent="0.3">
      <c r="A22" s="154" t="str">
        <f t="shared" si="2"/>
        <v/>
      </c>
      <c r="B22" s="162"/>
      <c r="C22" s="162" t="s">
        <v>38</v>
      </c>
      <c r="D22" s="162" t="s">
        <v>38</v>
      </c>
      <c r="E22" s="162" t="s">
        <v>38</v>
      </c>
      <c r="F22" s="162" t="s">
        <v>109</v>
      </c>
      <c r="G22" s="162"/>
      <c r="H22" s="162"/>
      <c r="I22" s="162"/>
      <c r="J22" s="162"/>
      <c r="L22" s="163">
        <v>7331</v>
      </c>
      <c r="M22" s="164">
        <f>SUM(Resultatenrekening!N22:O22)</f>
        <v>0</v>
      </c>
      <c r="N22" s="165"/>
      <c r="X22" s="33">
        <v>22</v>
      </c>
      <c r="Y22" s="195"/>
      <c r="Z22" s="196"/>
      <c r="AA22" s="196"/>
      <c r="AB22" s="100">
        <f t="shared" si="3"/>
        <v>4</v>
      </c>
      <c r="AC22" s="33" t="str">
        <f>IF($AB23&gt;$AB22, IFERROR(MATCH($AB22, $AB23:$AB$140, 0)-1, ROW($AC$140)-ROW()), "")</f>
        <v/>
      </c>
      <c r="AD22" s="33">
        <f t="shared" si="4"/>
        <v>-1</v>
      </c>
      <c r="AE22" s="106" t="str">
        <f t="shared" si="5"/>
        <v/>
      </c>
      <c r="AF22" s="101" t="str">
        <f t="shared" si="6"/>
        <v/>
      </c>
    </row>
    <row r="23" spans="1:32" s="33" customFormat="1" ht="92.4" customHeight="1" x14ac:dyDescent="0.3">
      <c r="A23" s="154" t="str">
        <f t="shared" si="2"/>
        <v/>
      </c>
      <c r="B23" s="162"/>
      <c r="C23" s="162" t="s">
        <v>38</v>
      </c>
      <c r="D23" s="162" t="s">
        <v>38</v>
      </c>
      <c r="E23" s="162" t="s">
        <v>38</v>
      </c>
      <c r="F23" s="162" t="s">
        <v>110</v>
      </c>
      <c r="G23" s="162"/>
      <c r="H23" s="162"/>
      <c r="I23" s="162"/>
      <c r="J23" s="162"/>
      <c r="L23" s="163">
        <v>7332</v>
      </c>
      <c r="M23" s="164">
        <f>SUM(Resultatenrekening!N23:O23)</f>
        <v>0</v>
      </c>
      <c r="N23" s="165"/>
      <c r="X23" s="33">
        <v>23</v>
      </c>
      <c r="Y23" s="195"/>
      <c r="Z23" s="196"/>
      <c r="AA23" s="196"/>
      <c r="AB23" s="100">
        <f t="shared" si="3"/>
        <v>4</v>
      </c>
      <c r="AC23" s="33">
        <f>IF($AB24&gt;$AB23, IFERROR(MATCH($AB23, $AB24:$AB$140, 0)-1, ROW($AC$140)-ROW()), "")</f>
        <v>8</v>
      </c>
      <c r="AD23" s="33">
        <f t="shared" si="4"/>
        <v>-1</v>
      </c>
      <c r="AE23" s="106" t="str">
        <f t="shared" si="5"/>
        <v/>
      </c>
      <c r="AF23" s="101" t="str">
        <f t="shared" si="6"/>
        <v/>
      </c>
    </row>
    <row r="24" spans="1:32" s="33" customFormat="1" ht="92.4" customHeight="1" x14ac:dyDescent="0.3">
      <c r="A24" s="154" t="str">
        <f t="shared" si="2"/>
        <v/>
      </c>
      <c r="B24" s="162"/>
      <c r="C24" s="162" t="s">
        <v>38</v>
      </c>
      <c r="D24" s="162" t="s">
        <v>38</v>
      </c>
      <c r="E24" s="162" t="s">
        <v>38</v>
      </c>
      <c r="F24" s="162" t="s">
        <v>38</v>
      </c>
      <c r="G24" s="162" t="s">
        <v>361</v>
      </c>
      <c r="H24" s="162"/>
      <c r="I24" s="162"/>
      <c r="J24" s="162"/>
      <c r="L24" s="163"/>
      <c r="M24" s="164">
        <f>SUM(Resultatenrekening!N24:O24)</f>
        <v>0</v>
      </c>
      <c r="N24" s="165"/>
      <c r="X24" s="33">
        <v>24</v>
      </c>
      <c r="Y24" s="195"/>
      <c r="Z24" s="196"/>
      <c r="AA24" s="196"/>
      <c r="AB24" s="100">
        <f t="shared" si="3"/>
        <v>5</v>
      </c>
      <c r="AC24" s="33" t="str">
        <f>IF($AB25&gt;$AB24, IFERROR(MATCH($AB24, $AB25:$AB$140, 0)-1, ROW($AC$140)-ROW()), "")</f>
        <v/>
      </c>
      <c r="AD24" s="33">
        <f t="shared" si="4"/>
        <v>-1</v>
      </c>
      <c r="AE24" s="106" t="str">
        <f t="shared" si="5"/>
        <v/>
      </c>
      <c r="AF24" s="101" t="str">
        <f t="shared" si="6"/>
        <v/>
      </c>
    </row>
    <row r="25" spans="1:32" s="33" customFormat="1" ht="92.4" customHeight="1" x14ac:dyDescent="0.3">
      <c r="A25" s="154" t="str">
        <f t="shared" si="2"/>
        <v/>
      </c>
      <c r="B25" s="162"/>
      <c r="C25" s="162"/>
      <c r="D25" s="162"/>
      <c r="E25" s="162"/>
      <c r="F25" s="162"/>
      <c r="G25" s="162" t="s">
        <v>161</v>
      </c>
      <c r="H25" s="162"/>
      <c r="I25" s="162"/>
      <c r="J25" s="162"/>
      <c r="L25" s="163"/>
      <c r="M25" s="164">
        <f>SUM(Resultatenrekening!N25:O25)</f>
        <v>0</v>
      </c>
      <c r="N25" s="165"/>
      <c r="X25" s="33">
        <v>25</v>
      </c>
      <c r="Y25" s="195"/>
      <c r="Z25" s="196"/>
      <c r="AA25" s="196"/>
      <c r="AB25" s="100">
        <f t="shared" si="3"/>
        <v>5</v>
      </c>
      <c r="AC25" s="33" t="str">
        <f>IF($AB26&gt;$AB25, IFERROR(MATCH($AB25, $AB26:$AB$140, 0)-1, ROW($AC$140)-ROW()), "")</f>
        <v/>
      </c>
      <c r="AD25" s="33">
        <f t="shared" si="4"/>
        <v>-1</v>
      </c>
      <c r="AE25" s="106" t="str">
        <f t="shared" si="5"/>
        <v/>
      </c>
      <c r="AF25" s="101" t="str">
        <f t="shared" si="6"/>
        <v/>
      </c>
    </row>
    <row r="26" spans="1:32" s="33" customFormat="1" ht="92.4" customHeight="1" x14ac:dyDescent="0.3">
      <c r="A26" s="154" t="str">
        <f t="shared" si="2"/>
        <v/>
      </c>
      <c r="B26" s="162"/>
      <c r="C26" s="162"/>
      <c r="D26" s="162"/>
      <c r="E26" s="162"/>
      <c r="F26" s="162"/>
      <c r="G26" s="162" t="s">
        <v>162</v>
      </c>
      <c r="H26" s="162"/>
      <c r="I26" s="162"/>
      <c r="J26" s="162"/>
      <c r="L26" s="163"/>
      <c r="M26" s="164">
        <f>SUM(Resultatenrekening!N26:O26)</f>
        <v>0</v>
      </c>
      <c r="N26" s="165"/>
      <c r="X26" s="33">
        <v>26</v>
      </c>
      <c r="Y26" s="195"/>
      <c r="Z26" s="196"/>
      <c r="AA26" s="196"/>
      <c r="AB26" s="100">
        <f t="shared" si="3"/>
        <v>5</v>
      </c>
      <c r="AC26" s="33" t="str">
        <f>IF($AB27&gt;$AB26, IFERROR(MATCH($AB26, $AB27:$AB$140, 0)-1, ROW($AC$140)-ROW()), "")</f>
        <v/>
      </c>
      <c r="AD26" s="33">
        <f t="shared" si="4"/>
        <v>-1</v>
      </c>
      <c r="AE26" s="106" t="str">
        <f t="shared" si="5"/>
        <v/>
      </c>
      <c r="AF26" s="101" t="str">
        <f t="shared" si="6"/>
        <v/>
      </c>
    </row>
    <row r="27" spans="1:32" s="33" customFormat="1" ht="92.4" customHeight="1" x14ac:dyDescent="0.3">
      <c r="A27" s="154" t="str">
        <f t="shared" si="2"/>
        <v/>
      </c>
      <c r="B27" s="162"/>
      <c r="C27" s="162"/>
      <c r="D27" s="162"/>
      <c r="E27" s="162"/>
      <c r="F27" s="162"/>
      <c r="G27" s="162" t="s">
        <v>163</v>
      </c>
      <c r="H27" s="162"/>
      <c r="I27" s="162"/>
      <c r="J27" s="162"/>
      <c r="L27" s="163"/>
      <c r="M27" s="164">
        <f>SUM(Resultatenrekening!N27:O27)</f>
        <v>0</v>
      </c>
      <c r="N27" s="165"/>
      <c r="X27" s="33">
        <v>27</v>
      </c>
      <c r="Y27" s="195"/>
      <c r="Z27" s="196"/>
      <c r="AA27" s="196"/>
      <c r="AB27" s="100">
        <f t="shared" si="3"/>
        <v>5</v>
      </c>
      <c r="AC27" s="33" t="str">
        <f>IF($AB28&gt;$AB27, IFERROR(MATCH($AB27, $AB28:$AB$140, 0)-1, ROW($AC$140)-ROW()), "")</f>
        <v/>
      </c>
      <c r="AD27" s="33">
        <f t="shared" si="4"/>
        <v>-1</v>
      </c>
      <c r="AE27" s="106" t="str">
        <f t="shared" si="5"/>
        <v/>
      </c>
      <c r="AF27" s="101" t="str">
        <f t="shared" si="6"/>
        <v/>
      </c>
    </row>
    <row r="28" spans="1:32" s="33" customFormat="1" ht="92.4" customHeight="1" x14ac:dyDescent="0.3">
      <c r="A28" s="154" t="str">
        <f t="shared" si="2"/>
        <v/>
      </c>
      <c r="B28" s="162"/>
      <c r="C28" s="162"/>
      <c r="D28" s="162"/>
      <c r="E28" s="162"/>
      <c r="F28" s="162"/>
      <c r="G28" s="162" t="s">
        <v>164</v>
      </c>
      <c r="H28" s="162"/>
      <c r="I28" s="162"/>
      <c r="J28" s="162"/>
      <c r="L28" s="163"/>
      <c r="M28" s="164">
        <f>SUM(Resultatenrekening!N28:O28)</f>
        <v>0</v>
      </c>
      <c r="N28" s="165"/>
      <c r="X28" s="33">
        <v>28</v>
      </c>
      <c r="Y28" s="195"/>
      <c r="Z28" s="196"/>
      <c r="AA28" s="196"/>
      <c r="AB28" s="100">
        <f t="shared" si="3"/>
        <v>5</v>
      </c>
      <c r="AC28" s="33" t="str">
        <f>IF($AB29&gt;$AB28, IFERROR(MATCH($AB28, $AB29:$AB$140, 0)-1, ROW($AC$140)-ROW()), "")</f>
        <v/>
      </c>
      <c r="AD28" s="33">
        <f t="shared" si="4"/>
        <v>-1</v>
      </c>
      <c r="AE28" s="106" t="str">
        <f t="shared" si="5"/>
        <v/>
      </c>
      <c r="AF28" s="101" t="str">
        <f t="shared" si="6"/>
        <v/>
      </c>
    </row>
    <row r="29" spans="1:32" s="33" customFormat="1" ht="92.4" customHeight="1" x14ac:dyDescent="0.3">
      <c r="A29" s="154" t="str">
        <f t="shared" si="2"/>
        <v/>
      </c>
      <c r="B29" s="162"/>
      <c r="C29" s="162"/>
      <c r="D29" s="162"/>
      <c r="E29" s="162"/>
      <c r="F29" s="162"/>
      <c r="G29" s="162" t="s">
        <v>165</v>
      </c>
      <c r="H29" s="162"/>
      <c r="I29" s="162"/>
      <c r="J29" s="162"/>
      <c r="L29" s="163"/>
      <c r="M29" s="164">
        <f>SUM(Resultatenrekening!N29:O29)</f>
        <v>0</v>
      </c>
      <c r="N29" s="165"/>
      <c r="X29" s="33">
        <v>29</v>
      </c>
      <c r="Y29" s="195"/>
      <c r="Z29" s="196"/>
      <c r="AA29" s="196"/>
      <c r="AB29" s="100">
        <f t="shared" si="3"/>
        <v>5</v>
      </c>
      <c r="AC29" s="33" t="str">
        <f>IF($AB30&gt;$AB29, IFERROR(MATCH($AB29, $AB30:$AB$140, 0)-1, ROW($AC$140)-ROW()), "")</f>
        <v/>
      </c>
      <c r="AD29" s="33">
        <f t="shared" si="4"/>
        <v>-1</v>
      </c>
      <c r="AE29" s="106" t="str">
        <f t="shared" si="5"/>
        <v/>
      </c>
      <c r="AF29" s="101" t="str">
        <f t="shared" si="6"/>
        <v/>
      </c>
    </row>
    <row r="30" spans="1:32" s="33" customFormat="1" ht="92.4" customHeight="1" x14ac:dyDescent="0.3">
      <c r="A30" s="154" t="str">
        <f t="shared" si="2"/>
        <v/>
      </c>
      <c r="B30" s="162"/>
      <c r="C30" s="162"/>
      <c r="D30" s="162"/>
      <c r="E30" s="162"/>
      <c r="F30" s="162"/>
      <c r="G30" s="162" t="s">
        <v>166</v>
      </c>
      <c r="H30" s="162"/>
      <c r="I30" s="162"/>
      <c r="J30" s="162"/>
      <c r="L30" s="163"/>
      <c r="M30" s="164">
        <f>SUM(Resultatenrekening!N30:O30)</f>
        <v>0</v>
      </c>
      <c r="N30" s="165"/>
      <c r="X30" s="33">
        <v>30</v>
      </c>
      <c r="Y30" s="195"/>
      <c r="Z30" s="196"/>
      <c r="AA30" s="196"/>
      <c r="AB30" s="100">
        <f t="shared" si="3"/>
        <v>5</v>
      </c>
      <c r="AC30" s="33" t="str">
        <f>IF($AB31&gt;$AB30, IFERROR(MATCH($AB30, $AB31:$AB$140, 0)-1, ROW($AC$140)-ROW()), "")</f>
        <v/>
      </c>
      <c r="AD30" s="33">
        <f t="shared" si="4"/>
        <v>-1</v>
      </c>
      <c r="AE30" s="106" t="str">
        <f t="shared" si="5"/>
        <v/>
      </c>
      <c r="AF30" s="101" t="str">
        <f t="shared" si="6"/>
        <v/>
      </c>
    </row>
    <row r="31" spans="1:32" s="33" customFormat="1" ht="92.4" customHeight="1" x14ac:dyDescent="0.3">
      <c r="A31" s="154" t="str">
        <f t="shared" si="2"/>
        <v/>
      </c>
      <c r="B31" s="162"/>
      <c r="C31" s="162"/>
      <c r="D31" s="162"/>
      <c r="E31" s="162"/>
      <c r="F31" s="162"/>
      <c r="G31" s="162" t="s">
        <v>167</v>
      </c>
      <c r="H31" s="162"/>
      <c r="I31" s="162"/>
      <c r="J31" s="162"/>
      <c r="L31" s="163"/>
      <c r="M31" s="164">
        <f>SUM(Resultatenrekening!N31:O31)</f>
        <v>0</v>
      </c>
      <c r="N31" s="165"/>
      <c r="X31" s="33">
        <v>31</v>
      </c>
      <c r="Y31" s="195"/>
      <c r="Z31" s="196"/>
      <c r="AA31" s="196"/>
      <c r="AB31" s="100">
        <f t="shared" si="3"/>
        <v>5</v>
      </c>
      <c r="AC31" s="33" t="str">
        <f>IF($AB32&gt;$AB31, IFERROR(MATCH($AB31, $AB32:$AB$140, 0)-1, ROW($AC$140)-ROW()), "")</f>
        <v/>
      </c>
      <c r="AD31" s="33">
        <f t="shared" si="4"/>
        <v>-1</v>
      </c>
      <c r="AE31" s="106" t="str">
        <f t="shared" si="5"/>
        <v/>
      </c>
      <c r="AF31" s="101" t="str">
        <f t="shared" si="6"/>
        <v/>
      </c>
    </row>
    <row r="32" spans="1:32" s="33" customFormat="1" ht="92.4" customHeight="1" x14ac:dyDescent="0.3">
      <c r="A32" s="154" t="str">
        <f t="shared" si="2"/>
        <v/>
      </c>
      <c r="B32" s="162"/>
      <c r="C32" s="162" t="s">
        <v>38</v>
      </c>
      <c r="D32" s="162" t="s">
        <v>38</v>
      </c>
      <c r="E32" s="162" t="s">
        <v>38</v>
      </c>
      <c r="F32" s="162" t="s">
        <v>300</v>
      </c>
      <c r="G32" s="162"/>
      <c r="H32" s="162"/>
      <c r="I32" s="162"/>
      <c r="J32" s="162"/>
      <c r="L32" s="163">
        <v>7333</v>
      </c>
      <c r="M32" s="164">
        <f>SUM(Resultatenrekening!N32:O32)</f>
        <v>0</v>
      </c>
      <c r="N32" s="165"/>
      <c r="X32" s="33">
        <v>32</v>
      </c>
      <c r="Y32" s="195"/>
      <c r="Z32" s="196"/>
      <c r="AA32" s="196"/>
      <c r="AB32" s="100">
        <f t="shared" si="3"/>
        <v>4</v>
      </c>
      <c r="AC32" s="33">
        <f>IF($AB33&gt;$AB32, IFERROR(MATCH($AB32, $AB33:$AB$140, 0)-1, ROW($AC$140)-ROW()), "")</f>
        <v>6</v>
      </c>
      <c r="AD32" s="33">
        <f t="shared" si="4"/>
        <v>-1</v>
      </c>
      <c r="AE32" s="106" t="str">
        <f t="shared" si="5"/>
        <v/>
      </c>
      <c r="AF32" s="101" t="str">
        <f t="shared" si="6"/>
        <v/>
      </c>
    </row>
    <row r="33" spans="1:32" s="33" customFormat="1" ht="92.4" customHeight="1" x14ac:dyDescent="0.3">
      <c r="A33" s="154" t="str">
        <f t="shared" si="2"/>
        <v/>
      </c>
      <c r="B33" s="162"/>
      <c r="C33" s="162" t="s">
        <v>38</v>
      </c>
      <c r="D33" s="162" t="s">
        <v>38</v>
      </c>
      <c r="E33" s="162" t="s">
        <v>38</v>
      </c>
      <c r="F33" s="162" t="s">
        <v>38</v>
      </c>
      <c r="G33" s="162" t="s">
        <v>111</v>
      </c>
      <c r="H33" s="162"/>
      <c r="I33" s="162"/>
      <c r="J33" s="162"/>
      <c r="L33" s="163">
        <v>73330</v>
      </c>
      <c r="M33" s="164">
        <f>SUM(Resultatenrekening!N33:O33)</f>
        <v>0</v>
      </c>
      <c r="N33" s="165"/>
      <c r="X33" s="33">
        <v>33</v>
      </c>
      <c r="Y33" s="195"/>
      <c r="Z33" s="196"/>
      <c r="AA33" s="196"/>
      <c r="AB33" s="100">
        <f t="shared" si="3"/>
        <v>5</v>
      </c>
      <c r="AC33" s="33" t="str">
        <f>IF($AB34&gt;$AB33, IFERROR(MATCH($AB33, $AB34:$AB$140, 0)-1, ROW($AC$140)-ROW()), "")</f>
        <v/>
      </c>
      <c r="AD33" s="33">
        <f t="shared" si="4"/>
        <v>-1</v>
      </c>
      <c r="AE33" s="106" t="str">
        <f t="shared" si="5"/>
        <v/>
      </c>
      <c r="AF33" s="101" t="str">
        <f t="shared" si="6"/>
        <v/>
      </c>
    </row>
    <row r="34" spans="1:32" s="33" customFormat="1" ht="92.4" customHeight="1" x14ac:dyDescent="0.3">
      <c r="A34" s="154" t="str">
        <f t="shared" si="2"/>
        <v/>
      </c>
      <c r="B34" s="162"/>
      <c r="C34" s="162" t="s">
        <v>38</v>
      </c>
      <c r="D34" s="162" t="s">
        <v>38</v>
      </c>
      <c r="E34" s="162" t="s">
        <v>38</v>
      </c>
      <c r="F34" s="162" t="s">
        <v>38</v>
      </c>
      <c r="G34" s="162" t="s">
        <v>112</v>
      </c>
      <c r="H34" s="162"/>
      <c r="I34" s="162"/>
      <c r="J34" s="162"/>
      <c r="L34" s="163">
        <v>73331</v>
      </c>
      <c r="M34" s="164">
        <f>SUM(Resultatenrekening!N34:O34)</f>
        <v>0</v>
      </c>
      <c r="N34" s="165"/>
      <c r="X34" s="33">
        <v>34</v>
      </c>
      <c r="Y34" s="195"/>
      <c r="Z34" s="196"/>
      <c r="AA34" s="196"/>
      <c r="AB34" s="100">
        <f t="shared" si="3"/>
        <v>5</v>
      </c>
      <c r="AC34" s="33" t="str">
        <f>IF($AB35&gt;$AB34, IFERROR(MATCH($AB34, $AB35:$AB$140, 0)-1, ROW($AC$140)-ROW()), "")</f>
        <v/>
      </c>
      <c r="AD34" s="33">
        <f t="shared" si="4"/>
        <v>-1</v>
      </c>
      <c r="AE34" s="106" t="str">
        <f t="shared" si="5"/>
        <v/>
      </c>
      <c r="AF34" s="101" t="str">
        <f t="shared" si="6"/>
        <v/>
      </c>
    </row>
    <row r="35" spans="1:32" s="33" customFormat="1" ht="92.4" customHeight="1" x14ac:dyDescent="0.3">
      <c r="A35" s="154" t="str">
        <f t="shared" si="2"/>
        <v/>
      </c>
      <c r="B35" s="162"/>
      <c r="C35" s="162" t="s">
        <v>38</v>
      </c>
      <c r="D35" s="162" t="s">
        <v>38</v>
      </c>
      <c r="E35" s="162" t="s">
        <v>38</v>
      </c>
      <c r="F35" s="162" t="s">
        <v>38</v>
      </c>
      <c r="G35" s="162" t="s">
        <v>113</v>
      </c>
      <c r="H35" s="162"/>
      <c r="I35" s="162"/>
      <c r="J35" s="162"/>
      <c r="L35" s="163">
        <v>73332</v>
      </c>
      <c r="M35" s="164">
        <f>SUM(Resultatenrekening!N35:O35)</f>
        <v>0</v>
      </c>
      <c r="N35" s="165"/>
      <c r="X35" s="33">
        <v>35</v>
      </c>
      <c r="Y35" s="195"/>
      <c r="Z35" s="196"/>
      <c r="AA35" s="196"/>
      <c r="AB35" s="100">
        <f t="shared" si="3"/>
        <v>5</v>
      </c>
      <c r="AC35" s="33" t="str">
        <f>IF($AB36&gt;$AB35, IFERROR(MATCH($AB35, $AB36:$AB$140, 0)-1, ROW($AC$140)-ROW()), "")</f>
        <v/>
      </c>
      <c r="AD35" s="33">
        <f t="shared" si="4"/>
        <v>-1</v>
      </c>
      <c r="AE35" s="106" t="str">
        <f t="shared" si="5"/>
        <v/>
      </c>
      <c r="AF35" s="101" t="str">
        <f t="shared" si="6"/>
        <v/>
      </c>
    </row>
    <row r="36" spans="1:32" s="33" customFormat="1" ht="92.4" customHeight="1" x14ac:dyDescent="0.3">
      <c r="A36" s="154" t="str">
        <f t="shared" si="2"/>
        <v/>
      </c>
      <c r="B36" s="162"/>
      <c r="C36" s="162" t="s">
        <v>38</v>
      </c>
      <c r="D36" s="162" t="s">
        <v>38</v>
      </c>
      <c r="E36" s="162" t="s">
        <v>38</v>
      </c>
      <c r="F36" s="162" t="s">
        <v>38</v>
      </c>
      <c r="G36" s="162" t="s">
        <v>364</v>
      </c>
      <c r="H36" s="162"/>
      <c r="I36" s="162"/>
      <c r="J36" s="162"/>
      <c r="L36" s="163">
        <v>73333</v>
      </c>
      <c r="M36" s="164">
        <f>SUM(Resultatenrekening!N36:O36)</f>
        <v>0</v>
      </c>
      <c r="N36" s="165"/>
      <c r="X36" s="33">
        <v>36</v>
      </c>
      <c r="Y36" s="195"/>
      <c r="Z36" s="196"/>
      <c r="AA36" s="196"/>
      <c r="AB36" s="100">
        <f t="shared" si="3"/>
        <v>5</v>
      </c>
      <c r="AC36" s="33" t="str">
        <f>IF($AB37&gt;$AB36, IFERROR(MATCH($AB36, $AB37:$AB$140, 0)-1, ROW($AC$140)-ROW()), "")</f>
        <v/>
      </c>
      <c r="AD36" s="33">
        <f t="shared" si="4"/>
        <v>-1</v>
      </c>
      <c r="AE36" s="106" t="str">
        <f t="shared" si="5"/>
        <v/>
      </c>
      <c r="AF36" s="101" t="str">
        <f t="shared" si="6"/>
        <v/>
      </c>
    </row>
    <row r="37" spans="1:32" s="33" customFormat="1" ht="92.4" customHeight="1" x14ac:dyDescent="0.3">
      <c r="A37" s="154" t="str">
        <f t="shared" si="2"/>
        <v/>
      </c>
      <c r="B37" s="162"/>
      <c r="C37" s="162" t="s">
        <v>38</v>
      </c>
      <c r="D37" s="162" t="s">
        <v>38</v>
      </c>
      <c r="E37" s="162" t="s">
        <v>38</v>
      </c>
      <c r="F37" s="162" t="s">
        <v>38</v>
      </c>
      <c r="G37" s="162" t="s">
        <v>114</v>
      </c>
      <c r="H37" s="162"/>
      <c r="I37" s="162"/>
      <c r="J37" s="162"/>
      <c r="L37" s="163">
        <v>73334</v>
      </c>
      <c r="M37" s="164">
        <f>SUM(Resultatenrekening!N37:O37)</f>
        <v>0</v>
      </c>
      <c r="N37" s="165"/>
      <c r="X37" s="33">
        <v>37</v>
      </c>
      <c r="Y37" s="195"/>
      <c r="Z37" s="196"/>
      <c r="AA37" s="196"/>
      <c r="AB37" s="100">
        <f t="shared" si="3"/>
        <v>5</v>
      </c>
      <c r="AC37" s="33" t="str">
        <f>IF($AB38&gt;$AB37, IFERROR(MATCH($AB37, $AB38:$AB$140, 0)-1, ROW($AC$140)-ROW()), "")</f>
        <v/>
      </c>
      <c r="AD37" s="33">
        <f t="shared" si="4"/>
        <v>-1</v>
      </c>
      <c r="AE37" s="106" t="str">
        <f t="shared" si="5"/>
        <v/>
      </c>
      <c r="AF37" s="101" t="str">
        <f t="shared" si="6"/>
        <v/>
      </c>
    </row>
    <row r="38" spans="1:32" s="33" customFormat="1" ht="92.4" customHeight="1" x14ac:dyDescent="0.3">
      <c r="A38" s="154" t="str">
        <f t="shared" si="2"/>
        <v/>
      </c>
      <c r="B38" s="162"/>
      <c r="C38" s="162" t="s">
        <v>38</v>
      </c>
      <c r="D38" s="162" t="s">
        <v>38</v>
      </c>
      <c r="E38" s="162" t="s">
        <v>38</v>
      </c>
      <c r="F38" s="162" t="s">
        <v>38</v>
      </c>
      <c r="G38" s="162" t="s">
        <v>299</v>
      </c>
      <c r="H38" s="162"/>
      <c r="I38" s="162"/>
      <c r="J38" s="162"/>
      <c r="L38" s="163">
        <v>73338</v>
      </c>
      <c r="M38" s="164">
        <f>SUM(Resultatenrekening!N38:O38)</f>
        <v>0</v>
      </c>
      <c r="N38" s="165"/>
      <c r="X38" s="33">
        <v>38</v>
      </c>
      <c r="Y38" s="195"/>
      <c r="Z38" s="196"/>
      <c r="AA38" s="196"/>
      <c r="AB38" s="100">
        <f t="shared" si="3"/>
        <v>5</v>
      </c>
      <c r="AC38" s="33" t="str">
        <f>IF($AB39&gt;$AB38, IFERROR(MATCH($AB38, $AB39:$AB$140, 0)-1, ROW($AC$140)-ROW()), "")</f>
        <v/>
      </c>
      <c r="AD38" s="33">
        <f t="shared" si="4"/>
        <v>-1</v>
      </c>
      <c r="AE38" s="106" t="str">
        <f t="shared" si="5"/>
        <v/>
      </c>
      <c r="AF38" s="101" t="str">
        <f t="shared" si="6"/>
        <v/>
      </c>
    </row>
    <row r="39" spans="1:32" s="33" customFormat="1" ht="92.4" customHeight="1" x14ac:dyDescent="0.3">
      <c r="A39" s="154" t="str">
        <f t="shared" si="2"/>
        <v/>
      </c>
      <c r="B39" s="162"/>
      <c r="C39" s="162" t="s">
        <v>38</v>
      </c>
      <c r="D39" s="162" t="s">
        <v>38</v>
      </c>
      <c r="E39" s="162" t="s">
        <v>38</v>
      </c>
      <c r="F39" s="162" t="s">
        <v>115</v>
      </c>
      <c r="G39" s="162"/>
      <c r="H39" s="162"/>
      <c r="I39" s="162"/>
      <c r="J39" s="162"/>
      <c r="L39" s="163">
        <v>7334</v>
      </c>
      <c r="M39" s="164">
        <f>SUM(Resultatenrekening!N39:O39)</f>
        <v>0</v>
      </c>
      <c r="N39" s="165"/>
      <c r="X39" s="33">
        <v>39</v>
      </c>
      <c r="Y39" s="195"/>
      <c r="Z39" s="196"/>
      <c r="AA39" s="196"/>
      <c r="AB39" s="100">
        <f t="shared" si="3"/>
        <v>4</v>
      </c>
      <c r="AC39" s="33" t="str">
        <f>IF($AB40&gt;$AB39, IFERROR(MATCH($AB39, $AB40:$AB$140, 0)-1, ROW($AC$140)-ROW()), "")</f>
        <v/>
      </c>
      <c r="AD39" s="33">
        <f t="shared" si="4"/>
        <v>-1</v>
      </c>
      <c r="AE39" s="106" t="str">
        <f t="shared" si="5"/>
        <v/>
      </c>
      <c r="AF39" s="101" t="str">
        <f t="shared" si="6"/>
        <v/>
      </c>
    </row>
    <row r="40" spans="1:32" s="33" customFormat="1" ht="92.4" customHeight="1" x14ac:dyDescent="0.3">
      <c r="A40" s="154" t="str">
        <f t="shared" si="2"/>
        <v/>
      </c>
      <c r="B40" s="162"/>
      <c r="C40" s="162" t="s">
        <v>38</v>
      </c>
      <c r="D40" s="162" t="s">
        <v>38</v>
      </c>
      <c r="E40" s="162" t="s">
        <v>38</v>
      </c>
      <c r="F40" s="162" t="s">
        <v>116</v>
      </c>
      <c r="G40" s="162"/>
      <c r="H40" s="162"/>
      <c r="I40" s="162"/>
      <c r="J40" s="162"/>
      <c r="L40" s="163">
        <v>7335</v>
      </c>
      <c r="M40" s="164">
        <f>SUM(Resultatenrekening!N40:O40)</f>
        <v>0</v>
      </c>
      <c r="N40" s="165"/>
      <c r="X40" s="33">
        <v>40</v>
      </c>
      <c r="Y40" s="195"/>
      <c r="Z40" s="196"/>
      <c r="AA40" s="196"/>
      <c r="AB40" s="100">
        <f t="shared" si="3"/>
        <v>4</v>
      </c>
      <c r="AC40" s="33">
        <f>IF($AB41&gt;$AB40, IFERROR(MATCH($AB40, $AB41:$AB$140, 0)-1, ROW($AC$140)-ROW()), "")</f>
        <v>13</v>
      </c>
      <c r="AD40" s="33">
        <f t="shared" si="4"/>
        <v>-1</v>
      </c>
      <c r="AE40" s="106" t="str">
        <f t="shared" si="5"/>
        <v/>
      </c>
      <c r="AF40" s="101" t="str">
        <f t="shared" si="6"/>
        <v/>
      </c>
    </row>
    <row r="41" spans="1:32" s="33" customFormat="1" ht="92.4" customHeight="1" x14ac:dyDescent="0.3">
      <c r="A41" s="154" t="str">
        <f t="shared" si="2"/>
        <v/>
      </c>
      <c r="B41" s="162"/>
      <c r="C41" s="162" t="s">
        <v>38</v>
      </c>
      <c r="D41" s="162" t="s">
        <v>38</v>
      </c>
      <c r="E41" s="162" t="s">
        <v>38</v>
      </c>
      <c r="F41" s="162" t="s">
        <v>38</v>
      </c>
      <c r="G41" s="162" t="s">
        <v>117</v>
      </c>
      <c r="H41" s="162"/>
      <c r="I41" s="162"/>
      <c r="J41" s="162"/>
      <c r="L41" s="163">
        <v>73350</v>
      </c>
      <c r="M41" s="164">
        <f>SUM(Resultatenrekening!N41:O41)</f>
        <v>0</v>
      </c>
      <c r="N41" s="165"/>
      <c r="X41" s="33">
        <v>41</v>
      </c>
      <c r="Y41" s="195"/>
      <c r="Z41" s="196"/>
      <c r="AA41" s="196"/>
      <c r="AB41" s="100">
        <f t="shared" si="3"/>
        <v>5</v>
      </c>
      <c r="AC41" s="33">
        <f>IF($AB42&gt;$AB41, IFERROR(MATCH($AB41, $AB42:$AB$140, 0)-1, ROW($AC$140)-ROW()), "")</f>
        <v>4</v>
      </c>
      <c r="AD41" s="33">
        <f t="shared" si="4"/>
        <v>-1</v>
      </c>
      <c r="AE41" s="106" t="str">
        <f t="shared" si="5"/>
        <v/>
      </c>
      <c r="AF41" s="101" t="str">
        <f t="shared" si="6"/>
        <v/>
      </c>
    </row>
    <row r="42" spans="1:32" s="33" customFormat="1" ht="92.4" customHeight="1" x14ac:dyDescent="0.3">
      <c r="A42" s="154" t="str">
        <f t="shared" si="2"/>
        <v/>
      </c>
      <c r="B42" s="162"/>
      <c r="C42" s="162" t="s">
        <v>38</v>
      </c>
      <c r="D42" s="162" t="s">
        <v>38</v>
      </c>
      <c r="E42" s="162" t="s">
        <v>38</v>
      </c>
      <c r="F42" s="162" t="s">
        <v>38</v>
      </c>
      <c r="G42" s="162" t="s">
        <v>38</v>
      </c>
      <c r="H42" s="162" t="s">
        <v>118</v>
      </c>
      <c r="I42" s="162"/>
      <c r="J42" s="162"/>
      <c r="L42" s="163">
        <v>733500</v>
      </c>
      <c r="M42" s="164">
        <f>SUM(Resultatenrekening!N42:O42)</f>
        <v>0</v>
      </c>
      <c r="N42" s="165"/>
      <c r="X42" s="33">
        <v>42</v>
      </c>
      <c r="Y42" s="195"/>
      <c r="Z42" s="196"/>
      <c r="AA42" s="196"/>
      <c r="AB42" s="100">
        <f t="shared" si="3"/>
        <v>6</v>
      </c>
      <c r="AC42" s="33" t="str">
        <f>IF($AB43&gt;$AB42, IFERROR(MATCH($AB42, $AB43:$AB$140, 0)-1, ROW($AC$140)-ROW()), "")</f>
        <v/>
      </c>
      <c r="AD42" s="33">
        <f t="shared" si="4"/>
        <v>-1</v>
      </c>
      <c r="AE42" s="106" t="str">
        <f t="shared" si="5"/>
        <v/>
      </c>
      <c r="AF42" s="101" t="str">
        <f t="shared" si="6"/>
        <v/>
      </c>
    </row>
    <row r="43" spans="1:32" s="33" customFormat="1" ht="92.4" customHeight="1" x14ac:dyDescent="0.3">
      <c r="A43" s="154" t="str">
        <f t="shared" si="2"/>
        <v/>
      </c>
      <c r="B43" s="162"/>
      <c r="C43" s="162" t="s">
        <v>38</v>
      </c>
      <c r="D43" s="162" t="s">
        <v>38</v>
      </c>
      <c r="E43" s="162" t="s">
        <v>38</v>
      </c>
      <c r="F43" s="162" t="s">
        <v>38</v>
      </c>
      <c r="G43" s="162" t="s">
        <v>38</v>
      </c>
      <c r="H43" s="162" t="s">
        <v>119</v>
      </c>
      <c r="I43" s="162"/>
      <c r="J43" s="162"/>
      <c r="L43" s="163">
        <v>733501</v>
      </c>
      <c r="M43" s="164">
        <f>SUM(Resultatenrekening!N43:O43)</f>
        <v>0</v>
      </c>
      <c r="N43" s="165"/>
      <c r="X43" s="33">
        <v>43</v>
      </c>
      <c r="Y43" s="195"/>
      <c r="Z43" s="196"/>
      <c r="AA43" s="196"/>
      <c r="AB43" s="100">
        <f t="shared" si="3"/>
        <v>6</v>
      </c>
      <c r="AC43" s="33" t="str">
        <f>IF($AB44&gt;$AB43, IFERROR(MATCH($AB43, $AB44:$AB$140, 0)-1, ROW($AC$140)-ROW()), "")</f>
        <v/>
      </c>
      <c r="AD43" s="33">
        <f t="shared" si="4"/>
        <v>-1</v>
      </c>
      <c r="AE43" s="106" t="str">
        <f t="shared" si="5"/>
        <v/>
      </c>
      <c r="AF43" s="101" t="str">
        <f t="shared" si="6"/>
        <v/>
      </c>
    </row>
    <row r="44" spans="1:32" s="33" customFormat="1" ht="92.4" customHeight="1" x14ac:dyDescent="0.3">
      <c r="A44" s="154" t="str">
        <f t="shared" si="2"/>
        <v/>
      </c>
      <c r="B44" s="162"/>
      <c r="C44" s="162" t="s">
        <v>38</v>
      </c>
      <c r="D44" s="162" t="s">
        <v>38</v>
      </c>
      <c r="E44" s="162" t="s">
        <v>38</v>
      </c>
      <c r="F44" s="162" t="s">
        <v>38</v>
      </c>
      <c r="G44" s="162" t="s">
        <v>38</v>
      </c>
      <c r="H44" s="162" t="s">
        <v>120</v>
      </c>
      <c r="I44" s="162"/>
      <c r="J44" s="162"/>
      <c r="L44" s="163">
        <v>733502</v>
      </c>
      <c r="M44" s="164">
        <f>SUM(Resultatenrekening!N44:O44)</f>
        <v>0</v>
      </c>
      <c r="N44" s="165"/>
      <c r="X44" s="33">
        <v>44</v>
      </c>
      <c r="Y44" s="195"/>
      <c r="Z44" s="196"/>
      <c r="AA44" s="196"/>
      <c r="AB44" s="100">
        <f t="shared" si="3"/>
        <v>6</v>
      </c>
      <c r="AC44" s="33" t="str">
        <f>IF($AB45&gt;$AB44, IFERROR(MATCH($AB44, $AB45:$AB$140, 0)-1, ROW($AC$140)-ROW()), "")</f>
        <v/>
      </c>
      <c r="AD44" s="33">
        <f t="shared" si="4"/>
        <v>-1</v>
      </c>
      <c r="AE44" s="106" t="str">
        <f t="shared" si="5"/>
        <v/>
      </c>
      <c r="AF44" s="101" t="str">
        <f t="shared" si="6"/>
        <v/>
      </c>
    </row>
    <row r="45" spans="1:32" s="33" customFormat="1" ht="92.4" customHeight="1" x14ac:dyDescent="0.3">
      <c r="A45" s="154" t="str">
        <f t="shared" si="2"/>
        <v/>
      </c>
      <c r="B45" s="162"/>
      <c r="C45" s="162"/>
      <c r="D45" s="162"/>
      <c r="E45" s="162"/>
      <c r="F45" s="162"/>
      <c r="G45" s="162"/>
      <c r="H45" s="162" t="s">
        <v>134</v>
      </c>
      <c r="I45" s="162"/>
      <c r="J45" s="162"/>
      <c r="L45" s="163">
        <v>733508</v>
      </c>
      <c r="M45" s="164">
        <f>SUM(Resultatenrekening!N45:O45)</f>
        <v>0</v>
      </c>
      <c r="N45" s="165"/>
      <c r="X45" s="33">
        <v>45</v>
      </c>
      <c r="Y45" s="195"/>
      <c r="Z45" s="196"/>
      <c r="AA45" s="196"/>
      <c r="AB45" s="100">
        <f t="shared" si="3"/>
        <v>6</v>
      </c>
      <c r="AC45" s="33" t="str">
        <f>IF($AB46&gt;$AB45, IFERROR(MATCH($AB45, $AB46:$AB$140, 0)-1, ROW($AC$140)-ROW()), "")</f>
        <v/>
      </c>
      <c r="AD45" s="33">
        <f t="shared" si="4"/>
        <v>-1</v>
      </c>
      <c r="AE45" s="106" t="str">
        <f t="shared" si="5"/>
        <v/>
      </c>
      <c r="AF45" s="101" t="str">
        <f t="shared" si="6"/>
        <v/>
      </c>
    </row>
    <row r="46" spans="1:32" s="33" customFormat="1" ht="92.4" customHeight="1" x14ac:dyDescent="0.3">
      <c r="A46" s="154" t="str">
        <f t="shared" si="2"/>
        <v/>
      </c>
      <c r="B46" s="162"/>
      <c r="C46" s="162" t="s">
        <v>38</v>
      </c>
      <c r="D46" s="162" t="s">
        <v>38</v>
      </c>
      <c r="E46" s="162" t="s">
        <v>38</v>
      </c>
      <c r="F46" s="162" t="s">
        <v>38</v>
      </c>
      <c r="G46" s="162" t="s">
        <v>365</v>
      </c>
      <c r="H46" s="162"/>
      <c r="I46" s="162"/>
      <c r="J46" s="162"/>
      <c r="L46" s="163">
        <v>73351</v>
      </c>
      <c r="M46" s="164">
        <f>SUM(Resultatenrekening!N46:O46)</f>
        <v>0</v>
      </c>
      <c r="N46" s="165"/>
      <c r="X46" s="33">
        <v>46</v>
      </c>
      <c r="Y46" s="195"/>
      <c r="Z46" s="196"/>
      <c r="AA46" s="196"/>
      <c r="AB46" s="100">
        <f t="shared" si="3"/>
        <v>5</v>
      </c>
      <c r="AC46" s="33" t="str">
        <f>IF($AB47&gt;$AB46, IFERROR(MATCH($AB46, $AB47:$AB$140, 0)-1, ROW($AC$140)-ROW()), "")</f>
        <v/>
      </c>
      <c r="AD46" s="33">
        <f t="shared" si="4"/>
        <v>-1</v>
      </c>
      <c r="AE46" s="106" t="str">
        <f t="shared" si="5"/>
        <v/>
      </c>
      <c r="AF46" s="101" t="str">
        <f t="shared" si="6"/>
        <v/>
      </c>
    </row>
    <row r="47" spans="1:32" s="33" customFormat="1" ht="92.4" customHeight="1" x14ac:dyDescent="0.3">
      <c r="A47" s="154" t="str">
        <f t="shared" si="2"/>
        <v/>
      </c>
      <c r="B47" s="162"/>
      <c r="C47" s="162" t="s">
        <v>38</v>
      </c>
      <c r="D47" s="162" t="s">
        <v>38</v>
      </c>
      <c r="E47" s="162" t="s">
        <v>38</v>
      </c>
      <c r="F47" s="162" t="s">
        <v>38</v>
      </c>
      <c r="G47" s="162" t="s">
        <v>366</v>
      </c>
      <c r="H47" s="162"/>
      <c r="I47" s="162"/>
      <c r="J47" s="162"/>
      <c r="L47" s="163">
        <v>73352</v>
      </c>
      <c r="M47" s="164">
        <f>SUM(Resultatenrekening!N47:O47)</f>
        <v>0</v>
      </c>
      <c r="N47" s="165"/>
      <c r="X47" s="33">
        <v>47</v>
      </c>
      <c r="Y47" s="195"/>
      <c r="Z47" s="196"/>
      <c r="AA47" s="196"/>
      <c r="AB47" s="100">
        <f t="shared" si="3"/>
        <v>5</v>
      </c>
      <c r="AC47" s="33" t="str">
        <f>IF($AB48&gt;$AB47, IFERROR(MATCH($AB47, $AB48:$AB$140, 0)-1, ROW($AC$140)-ROW()), "")</f>
        <v/>
      </c>
      <c r="AD47" s="33">
        <f t="shared" si="4"/>
        <v>-1</v>
      </c>
      <c r="AE47" s="106" t="str">
        <f t="shared" si="5"/>
        <v/>
      </c>
      <c r="AF47" s="101" t="str">
        <f t="shared" si="6"/>
        <v/>
      </c>
    </row>
    <row r="48" spans="1:32" s="33" customFormat="1" ht="92.4" customHeight="1" x14ac:dyDescent="0.3">
      <c r="A48" s="154" t="str">
        <f t="shared" si="2"/>
        <v/>
      </c>
      <c r="B48" s="162"/>
      <c r="C48" s="162" t="s">
        <v>38</v>
      </c>
      <c r="D48" s="162" t="s">
        <v>38</v>
      </c>
      <c r="E48" s="162" t="s">
        <v>38</v>
      </c>
      <c r="F48" s="162" t="s">
        <v>38</v>
      </c>
      <c r="G48" s="162" t="s">
        <v>367</v>
      </c>
      <c r="H48" s="162"/>
      <c r="I48" s="162"/>
      <c r="J48" s="162"/>
      <c r="L48" s="163">
        <v>73353</v>
      </c>
      <c r="M48" s="164">
        <f>SUM(Resultatenrekening!N48:O48)</f>
        <v>0</v>
      </c>
      <c r="N48" s="165"/>
      <c r="X48" s="33">
        <v>48</v>
      </c>
      <c r="Y48" s="195"/>
      <c r="Z48" s="196"/>
      <c r="AA48" s="196"/>
      <c r="AB48" s="100">
        <f t="shared" si="3"/>
        <v>5</v>
      </c>
      <c r="AC48" s="33" t="str">
        <f>IF($AB49&gt;$AB48, IFERROR(MATCH($AB48, $AB49:$AB$140, 0)-1, ROW($AC$140)-ROW()), "")</f>
        <v/>
      </c>
      <c r="AD48" s="33">
        <f t="shared" si="4"/>
        <v>-1</v>
      </c>
      <c r="AE48" s="106" t="str">
        <f t="shared" si="5"/>
        <v/>
      </c>
      <c r="AF48" s="101" t="str">
        <f t="shared" si="6"/>
        <v/>
      </c>
    </row>
    <row r="49" spans="1:32" s="33" customFormat="1" ht="92.4" customHeight="1" x14ac:dyDescent="0.3">
      <c r="A49" s="154" t="str">
        <f t="shared" si="2"/>
        <v/>
      </c>
      <c r="B49" s="162"/>
      <c r="C49" s="162" t="s">
        <v>38</v>
      </c>
      <c r="D49" s="162" t="s">
        <v>38</v>
      </c>
      <c r="E49" s="162" t="s">
        <v>38</v>
      </c>
      <c r="F49" s="162" t="s">
        <v>38</v>
      </c>
      <c r="G49" s="162" t="s">
        <v>121</v>
      </c>
      <c r="H49" s="162"/>
      <c r="I49" s="162"/>
      <c r="J49" s="162"/>
      <c r="L49" s="163">
        <v>73354</v>
      </c>
      <c r="M49" s="164">
        <f>SUM(Resultatenrekening!N49:O49)</f>
        <v>0</v>
      </c>
      <c r="N49" s="165"/>
      <c r="X49" s="33">
        <v>49</v>
      </c>
      <c r="Y49" s="195"/>
      <c r="Z49" s="196"/>
      <c r="AA49" s="196"/>
      <c r="AB49" s="100">
        <f t="shared" si="3"/>
        <v>5</v>
      </c>
      <c r="AC49" s="33" t="str">
        <f>IF($AB50&gt;$AB49, IFERROR(MATCH($AB49, $AB50:$AB$140, 0)-1, ROW($AC$140)-ROW()), "")</f>
        <v/>
      </c>
      <c r="AD49" s="33">
        <f t="shared" si="4"/>
        <v>-1</v>
      </c>
      <c r="AE49" s="106" t="str">
        <f t="shared" si="5"/>
        <v/>
      </c>
      <c r="AF49" s="101" t="str">
        <f t="shared" si="6"/>
        <v/>
      </c>
    </row>
    <row r="50" spans="1:32" s="33" customFormat="1" ht="92.4" customHeight="1" x14ac:dyDescent="0.3">
      <c r="A50" s="154" t="str">
        <f t="shared" si="2"/>
        <v/>
      </c>
      <c r="B50" s="162"/>
      <c r="C50" s="162" t="s">
        <v>38</v>
      </c>
      <c r="D50" s="162" t="s">
        <v>38</v>
      </c>
      <c r="E50" s="162" t="s">
        <v>38</v>
      </c>
      <c r="F50" s="162" t="s">
        <v>38</v>
      </c>
      <c r="G50" s="162" t="s">
        <v>122</v>
      </c>
      <c r="H50" s="162"/>
      <c r="I50" s="162"/>
      <c r="J50" s="162"/>
      <c r="L50" s="163">
        <v>73355</v>
      </c>
      <c r="M50" s="164">
        <f>SUM(Resultatenrekening!N50:O50)</f>
        <v>0</v>
      </c>
      <c r="N50" s="165"/>
      <c r="X50" s="33">
        <v>50</v>
      </c>
      <c r="Y50" s="195"/>
      <c r="Z50" s="196"/>
      <c r="AA50" s="196"/>
      <c r="AB50" s="100">
        <f t="shared" si="3"/>
        <v>5</v>
      </c>
      <c r="AC50" s="33" t="str">
        <f>IF($AB51&gt;$AB50, IFERROR(MATCH($AB50, $AB51:$AB$140, 0)-1, ROW($AC$140)-ROW()), "")</f>
        <v/>
      </c>
      <c r="AD50" s="33">
        <f t="shared" si="4"/>
        <v>-1</v>
      </c>
      <c r="AE50" s="106" t="str">
        <f t="shared" si="5"/>
        <v/>
      </c>
      <c r="AF50" s="101" t="str">
        <f t="shared" si="6"/>
        <v/>
      </c>
    </row>
    <row r="51" spans="1:32" s="33" customFormat="1" ht="92.4" customHeight="1" x14ac:dyDescent="0.3">
      <c r="A51" s="154" t="str">
        <f t="shared" si="2"/>
        <v/>
      </c>
      <c r="B51" s="162"/>
      <c r="C51" s="162" t="s">
        <v>38</v>
      </c>
      <c r="D51" s="162" t="s">
        <v>38</v>
      </c>
      <c r="E51" s="162" t="s">
        <v>38</v>
      </c>
      <c r="F51" s="162" t="s">
        <v>38</v>
      </c>
      <c r="G51" s="162" t="s">
        <v>123</v>
      </c>
      <c r="H51" s="162"/>
      <c r="I51" s="162"/>
      <c r="J51" s="162"/>
      <c r="L51" s="163">
        <v>73356</v>
      </c>
      <c r="M51" s="164">
        <f>SUM(Resultatenrekening!N51:O51)</f>
        <v>0</v>
      </c>
      <c r="N51" s="165"/>
      <c r="X51" s="33">
        <v>51</v>
      </c>
      <c r="Y51" s="195"/>
      <c r="Z51" s="196"/>
      <c r="AA51" s="196"/>
      <c r="AB51" s="100">
        <f t="shared" si="3"/>
        <v>5</v>
      </c>
      <c r="AC51" s="33" t="str">
        <f>IF($AB52&gt;$AB51, IFERROR(MATCH($AB51, $AB52:$AB$140, 0)-1, ROW($AC$140)-ROW()), "")</f>
        <v/>
      </c>
      <c r="AD51" s="33">
        <f t="shared" si="4"/>
        <v>-1</v>
      </c>
      <c r="AE51" s="106" t="str">
        <f t="shared" si="5"/>
        <v/>
      </c>
      <c r="AF51" s="101" t="str">
        <f t="shared" si="6"/>
        <v/>
      </c>
    </row>
    <row r="52" spans="1:32" s="33" customFormat="1" ht="92.4" customHeight="1" x14ac:dyDescent="0.3">
      <c r="A52" s="154" t="str">
        <f t="shared" si="2"/>
        <v/>
      </c>
      <c r="B52" s="162"/>
      <c r="C52" s="162" t="s">
        <v>38</v>
      </c>
      <c r="D52" s="162" t="s">
        <v>38</v>
      </c>
      <c r="E52" s="162" t="s">
        <v>38</v>
      </c>
      <c r="F52" s="162" t="s">
        <v>38</v>
      </c>
      <c r="G52" s="162" t="s">
        <v>124</v>
      </c>
      <c r="H52" s="162"/>
      <c r="I52" s="162"/>
      <c r="J52" s="162"/>
      <c r="L52" s="163">
        <v>73357</v>
      </c>
      <c r="M52" s="164">
        <f>SUM(Resultatenrekening!N52:O52)</f>
        <v>0</v>
      </c>
      <c r="N52" s="165"/>
      <c r="X52" s="33">
        <v>52</v>
      </c>
      <c r="Y52" s="195"/>
      <c r="Z52" s="196"/>
      <c r="AA52" s="196"/>
      <c r="AB52" s="100">
        <f t="shared" si="3"/>
        <v>5</v>
      </c>
      <c r="AC52" s="33" t="str">
        <f>IF($AB53&gt;$AB52, IFERROR(MATCH($AB52, $AB53:$AB$140, 0)-1, ROW($AC$140)-ROW()), "")</f>
        <v/>
      </c>
      <c r="AD52" s="33">
        <f t="shared" si="4"/>
        <v>-1</v>
      </c>
      <c r="AE52" s="106" t="str">
        <f t="shared" si="5"/>
        <v/>
      </c>
      <c r="AF52" s="101" t="str">
        <f t="shared" si="6"/>
        <v/>
      </c>
    </row>
    <row r="53" spans="1:32" s="33" customFormat="1" ht="92.4" customHeight="1" x14ac:dyDescent="0.3">
      <c r="A53" s="154" t="str">
        <f t="shared" si="2"/>
        <v/>
      </c>
      <c r="B53" s="162"/>
      <c r="C53" s="162" t="s">
        <v>38</v>
      </c>
      <c r="D53" s="162" t="s">
        <v>38</v>
      </c>
      <c r="E53" s="162" t="s">
        <v>38</v>
      </c>
      <c r="F53" s="162" t="s">
        <v>38</v>
      </c>
      <c r="G53" s="162" t="s">
        <v>295</v>
      </c>
      <c r="H53" s="162"/>
      <c r="I53" s="162"/>
      <c r="J53" s="162"/>
      <c r="L53" s="163">
        <v>73358</v>
      </c>
      <c r="M53" s="164">
        <f>SUM(Resultatenrekening!N53:O53)</f>
        <v>0</v>
      </c>
      <c r="N53" s="165"/>
      <c r="X53" s="33">
        <v>53</v>
      </c>
      <c r="Y53" s="195"/>
      <c r="Z53" s="196"/>
      <c r="AA53" s="196"/>
      <c r="AB53" s="100">
        <f t="shared" si="3"/>
        <v>5</v>
      </c>
      <c r="AC53" s="33" t="str">
        <f>IF($AB54&gt;$AB53, IFERROR(MATCH($AB53, $AB54:$AB$140, 0)-1, ROW($AC$140)-ROW()), "")</f>
        <v/>
      </c>
      <c r="AD53" s="33">
        <f t="shared" si="4"/>
        <v>-1</v>
      </c>
      <c r="AE53" s="106" t="str">
        <f t="shared" si="5"/>
        <v/>
      </c>
      <c r="AF53" s="101" t="str">
        <f t="shared" si="6"/>
        <v/>
      </c>
    </row>
    <row r="54" spans="1:32" s="33" customFormat="1" ht="92.4" customHeight="1" x14ac:dyDescent="0.3">
      <c r="A54" s="154" t="str">
        <f t="shared" si="2"/>
        <v/>
      </c>
      <c r="B54" s="162"/>
      <c r="C54" s="162" t="s">
        <v>38</v>
      </c>
      <c r="D54" s="162" t="s">
        <v>38</v>
      </c>
      <c r="E54" s="162" t="s">
        <v>38</v>
      </c>
      <c r="F54" s="162" t="s">
        <v>340</v>
      </c>
      <c r="G54" s="162"/>
      <c r="H54" s="162"/>
      <c r="I54" s="162"/>
      <c r="J54" s="162"/>
      <c r="L54" s="163">
        <v>7336</v>
      </c>
      <c r="M54" s="164">
        <f>SUM(Resultatenrekening!N54:O54)</f>
        <v>0</v>
      </c>
      <c r="N54" s="165"/>
      <c r="X54" s="33">
        <v>54</v>
      </c>
      <c r="Y54" s="195"/>
      <c r="Z54" s="196"/>
      <c r="AA54" s="196"/>
      <c r="AB54" s="100">
        <f t="shared" si="3"/>
        <v>4</v>
      </c>
      <c r="AC54" s="33" t="str">
        <f>IF($AB55&gt;$AB54, IFERROR(MATCH($AB54, $AB55:$AB$140, 0)-1, ROW($AC$140)-ROW()), "")</f>
        <v/>
      </c>
      <c r="AD54" s="33">
        <f t="shared" si="4"/>
        <v>-1</v>
      </c>
      <c r="AE54" s="106" t="str">
        <f t="shared" si="5"/>
        <v/>
      </c>
      <c r="AF54" s="101" t="str">
        <f t="shared" si="6"/>
        <v/>
      </c>
    </row>
    <row r="55" spans="1:32" s="33" customFormat="1" ht="92.4" customHeight="1" x14ac:dyDescent="0.3">
      <c r="A55" s="154" t="str">
        <f t="shared" si="2"/>
        <v/>
      </c>
      <c r="B55" s="162"/>
      <c r="C55" s="162" t="s">
        <v>38</v>
      </c>
      <c r="D55" s="162" t="s">
        <v>38</v>
      </c>
      <c r="E55" s="162" t="s">
        <v>38</v>
      </c>
      <c r="F55" s="162" t="s">
        <v>125</v>
      </c>
      <c r="G55" s="162"/>
      <c r="H55" s="162"/>
      <c r="I55" s="162"/>
      <c r="J55" s="162"/>
      <c r="L55" s="163">
        <v>7338</v>
      </c>
      <c r="M55" s="164">
        <f>SUM(Resultatenrekening!N55:O55)</f>
        <v>0</v>
      </c>
      <c r="N55" s="165"/>
      <c r="X55" s="33">
        <v>55</v>
      </c>
      <c r="Y55" s="195"/>
      <c r="Z55" s="196"/>
      <c r="AA55" s="196"/>
      <c r="AB55" s="100">
        <f t="shared" si="3"/>
        <v>4</v>
      </c>
      <c r="AC55" s="33" t="str">
        <f>IF($AB56&gt;$AB55, IFERROR(MATCH($AB55, $AB56:$AB$140, 0)-1, ROW($AC$140)-ROW()), "")</f>
        <v/>
      </c>
      <c r="AD55" s="33">
        <f t="shared" si="4"/>
        <v>-1</v>
      </c>
      <c r="AE55" s="106" t="str">
        <f t="shared" si="5"/>
        <v/>
      </c>
      <c r="AF55" s="101" t="str">
        <f t="shared" si="6"/>
        <v/>
      </c>
    </row>
    <row r="56" spans="1:32" s="33" customFormat="1" ht="92.4" customHeight="1" x14ac:dyDescent="0.3">
      <c r="A56" s="154" t="str">
        <f t="shared" si="2"/>
        <v/>
      </c>
      <c r="B56" s="162"/>
      <c r="C56" s="162" t="s">
        <v>38</v>
      </c>
      <c r="D56" s="162" t="s">
        <v>38</v>
      </c>
      <c r="E56" s="162" t="s">
        <v>126</v>
      </c>
      <c r="F56" s="162"/>
      <c r="G56" s="162"/>
      <c r="H56" s="162"/>
      <c r="I56" s="162"/>
      <c r="J56" s="162"/>
      <c r="L56" s="163">
        <v>734</v>
      </c>
      <c r="M56" s="164">
        <f>SUM(Resultatenrekening!N56:O56)</f>
        <v>0</v>
      </c>
      <c r="N56" s="165"/>
      <c r="X56" s="33">
        <v>56</v>
      </c>
      <c r="Y56" s="195"/>
      <c r="Z56" s="196"/>
      <c r="AA56" s="196"/>
      <c r="AB56" s="100">
        <f t="shared" si="3"/>
        <v>3</v>
      </c>
      <c r="AC56" s="33">
        <f>IF($AB57&gt;$AB56, IFERROR(MATCH($AB56, $AB57:$AB$140, 0)-1, ROW($AC$140)-ROW()), "")</f>
        <v>4</v>
      </c>
      <c r="AD56" s="33">
        <f t="shared" si="4"/>
        <v>-1</v>
      </c>
      <c r="AE56" s="106" t="str">
        <f t="shared" si="5"/>
        <v/>
      </c>
      <c r="AF56" s="101" t="str">
        <f t="shared" si="6"/>
        <v/>
      </c>
    </row>
    <row r="57" spans="1:32" s="33" customFormat="1" ht="92.4" customHeight="1" x14ac:dyDescent="0.3">
      <c r="A57" s="154" t="str">
        <f t="shared" si="2"/>
        <v/>
      </c>
      <c r="B57" s="162"/>
      <c r="C57" s="162"/>
      <c r="D57" s="162"/>
      <c r="E57" s="162"/>
      <c r="F57" s="162" t="s">
        <v>291</v>
      </c>
      <c r="G57" s="162"/>
      <c r="H57" s="162"/>
      <c r="I57" s="162"/>
      <c r="J57" s="162"/>
      <c r="L57" s="163">
        <v>7340</v>
      </c>
      <c r="M57" s="164">
        <f>SUM(Resultatenrekening!N57:O57)</f>
        <v>0</v>
      </c>
      <c r="N57" s="165"/>
      <c r="X57" s="33">
        <v>57</v>
      </c>
      <c r="Y57" s="195"/>
      <c r="Z57" s="196"/>
      <c r="AA57" s="196"/>
      <c r="AB57" s="100">
        <f t="shared" si="3"/>
        <v>4</v>
      </c>
      <c r="AC57" s="33" t="str">
        <f>IF($AB58&gt;$AB57, IFERROR(MATCH($AB57, $AB58:$AB$140, 0)-1, ROW($AC$140)-ROW()), "")</f>
        <v/>
      </c>
      <c r="AD57" s="33">
        <f t="shared" si="4"/>
        <v>-1</v>
      </c>
      <c r="AE57" s="106" t="str">
        <f t="shared" si="5"/>
        <v/>
      </c>
      <c r="AF57" s="101" t="str">
        <f t="shared" si="6"/>
        <v/>
      </c>
    </row>
    <row r="58" spans="1:32" s="33" customFormat="1" ht="92.4" customHeight="1" x14ac:dyDescent="0.3">
      <c r="A58" s="154" t="str">
        <f t="shared" si="2"/>
        <v/>
      </c>
      <c r="B58" s="162"/>
      <c r="C58" s="162"/>
      <c r="D58" s="162"/>
      <c r="E58" s="162"/>
      <c r="F58" s="162" t="s">
        <v>292</v>
      </c>
      <c r="G58" s="162"/>
      <c r="H58" s="162"/>
      <c r="I58" s="162"/>
      <c r="J58" s="162"/>
      <c r="L58" s="163">
        <v>7341</v>
      </c>
      <c r="M58" s="164">
        <f>SUM(Resultatenrekening!N58:O58)</f>
        <v>0</v>
      </c>
      <c r="N58" s="165"/>
      <c r="X58" s="33">
        <v>58</v>
      </c>
      <c r="Y58" s="195"/>
      <c r="Z58" s="196"/>
      <c r="AA58" s="196"/>
      <c r="AB58" s="100">
        <f t="shared" si="3"/>
        <v>4</v>
      </c>
      <c r="AC58" s="33" t="str">
        <f>IF($AB59&gt;$AB58, IFERROR(MATCH($AB58, $AB59:$AB$140, 0)-1, ROW($AC$140)-ROW()), "")</f>
        <v/>
      </c>
      <c r="AD58" s="33">
        <f t="shared" si="4"/>
        <v>-1</v>
      </c>
      <c r="AE58" s="106" t="str">
        <f t="shared" si="5"/>
        <v/>
      </c>
      <c r="AF58" s="101" t="str">
        <f t="shared" si="6"/>
        <v/>
      </c>
    </row>
    <row r="59" spans="1:32" s="33" customFormat="1" ht="92.4" customHeight="1" x14ac:dyDescent="0.3">
      <c r="A59" s="154" t="str">
        <f t="shared" si="2"/>
        <v/>
      </c>
      <c r="B59" s="162"/>
      <c r="C59" s="162"/>
      <c r="D59" s="162"/>
      <c r="E59" s="162"/>
      <c r="F59" s="162" t="s">
        <v>293</v>
      </c>
      <c r="G59" s="162"/>
      <c r="H59" s="162"/>
      <c r="I59" s="162"/>
      <c r="J59" s="162"/>
      <c r="L59" s="163">
        <v>7342</v>
      </c>
      <c r="M59" s="164">
        <f>SUM(Resultatenrekening!N59:O59)</f>
        <v>0</v>
      </c>
      <c r="N59" s="165"/>
      <c r="X59" s="33">
        <v>59</v>
      </c>
      <c r="Y59" s="195"/>
      <c r="Z59" s="196"/>
      <c r="AA59" s="196"/>
      <c r="AB59" s="100">
        <f t="shared" si="3"/>
        <v>4</v>
      </c>
      <c r="AC59" s="33" t="str">
        <f>IF($AB60&gt;$AB59, IFERROR(MATCH($AB59, $AB60:$AB$140, 0)-1, ROW($AC$140)-ROW()), "")</f>
        <v/>
      </c>
      <c r="AD59" s="33">
        <f t="shared" si="4"/>
        <v>-1</v>
      </c>
      <c r="AE59" s="106" t="str">
        <f t="shared" si="5"/>
        <v/>
      </c>
      <c r="AF59" s="101" t="str">
        <f t="shared" si="6"/>
        <v/>
      </c>
    </row>
    <row r="60" spans="1:32" s="33" customFormat="1" ht="92.4" customHeight="1" x14ac:dyDescent="0.3">
      <c r="A60" s="154" t="str">
        <f t="shared" si="2"/>
        <v/>
      </c>
      <c r="B60" s="162"/>
      <c r="C60" s="162"/>
      <c r="D60" s="162"/>
      <c r="E60" s="162"/>
      <c r="F60" s="162" t="s">
        <v>294</v>
      </c>
      <c r="G60" s="162"/>
      <c r="H60" s="162"/>
      <c r="I60" s="162"/>
      <c r="J60" s="162"/>
      <c r="L60" s="163">
        <v>7348</v>
      </c>
      <c r="M60" s="164">
        <f>SUM(Resultatenrekening!N60:O60)</f>
        <v>0</v>
      </c>
      <c r="N60" s="165"/>
      <c r="X60" s="33">
        <v>60</v>
      </c>
      <c r="Y60" s="195"/>
      <c r="Z60" s="196"/>
      <c r="AA60" s="196"/>
      <c r="AB60" s="100">
        <f t="shared" si="3"/>
        <v>4</v>
      </c>
      <c r="AC60" s="33" t="str">
        <f>IF($AB61&gt;$AB60, IFERROR(MATCH($AB60, $AB61:$AB$140, 0)-1, ROW($AC$140)-ROW()), "")</f>
        <v/>
      </c>
      <c r="AD60" s="33">
        <f t="shared" si="4"/>
        <v>-1</v>
      </c>
      <c r="AE60" s="106" t="str">
        <f t="shared" si="5"/>
        <v/>
      </c>
      <c r="AF60" s="101" t="str">
        <f t="shared" si="6"/>
        <v/>
      </c>
    </row>
    <row r="61" spans="1:32" s="33" customFormat="1" ht="92.4" customHeight="1" x14ac:dyDescent="0.3">
      <c r="A61" s="154" t="str">
        <f t="shared" si="2"/>
        <v/>
      </c>
      <c r="B61" s="162"/>
      <c r="C61" s="162" t="s">
        <v>38</v>
      </c>
      <c r="D61" s="162" t="s">
        <v>38</v>
      </c>
      <c r="E61" s="162" t="s">
        <v>298</v>
      </c>
      <c r="F61" s="162"/>
      <c r="G61" s="162"/>
      <c r="H61" s="162"/>
      <c r="I61" s="162"/>
      <c r="J61" s="162"/>
      <c r="L61" s="163">
        <v>735</v>
      </c>
      <c r="M61" s="164">
        <f>SUM(Resultatenrekening!N61:O61)</f>
        <v>0</v>
      </c>
      <c r="N61" s="165"/>
      <c r="X61" s="33">
        <v>61</v>
      </c>
      <c r="Y61" s="195"/>
      <c r="Z61" s="196"/>
      <c r="AA61" s="196"/>
      <c r="AB61" s="100">
        <f t="shared" si="3"/>
        <v>3</v>
      </c>
      <c r="AC61" s="33" t="str">
        <f>IF($AB62&gt;$AB61, IFERROR(MATCH($AB61, $AB62:$AB$140, 0)-1, ROW($AC$140)-ROW()), "")</f>
        <v/>
      </c>
      <c r="AD61" s="33">
        <f t="shared" si="4"/>
        <v>-1</v>
      </c>
      <c r="AE61" s="106" t="str">
        <f t="shared" si="5"/>
        <v/>
      </c>
      <c r="AF61" s="101" t="str">
        <f t="shared" si="6"/>
        <v/>
      </c>
    </row>
    <row r="62" spans="1:32" s="33" customFormat="1" ht="92.4" customHeight="1" x14ac:dyDescent="0.3">
      <c r="A62" s="154" t="str">
        <f t="shared" si="2"/>
        <v/>
      </c>
      <c r="B62" s="162"/>
      <c r="C62" s="162" t="s">
        <v>38</v>
      </c>
      <c r="D62" s="162" t="s">
        <v>38</v>
      </c>
      <c r="E62" s="162" t="s">
        <v>127</v>
      </c>
      <c r="F62" s="162"/>
      <c r="G62" s="162"/>
      <c r="H62" s="162"/>
      <c r="I62" s="162"/>
      <c r="J62" s="162"/>
      <c r="L62" s="163">
        <v>736</v>
      </c>
      <c r="M62" s="164">
        <f>SUM(Resultatenrekening!N62:O62)</f>
        <v>0</v>
      </c>
      <c r="N62" s="165"/>
      <c r="X62" s="33">
        <v>62</v>
      </c>
      <c r="Y62" s="195"/>
      <c r="Z62" s="196"/>
      <c r="AA62" s="196"/>
      <c r="AB62" s="100">
        <f t="shared" si="3"/>
        <v>3</v>
      </c>
      <c r="AC62" s="33" t="str">
        <f>IF($AB63&gt;$AB62, IFERROR(MATCH($AB62, $AB63:$AB$140, 0)-1, ROW($AC$140)-ROW()), "")</f>
        <v/>
      </c>
      <c r="AD62" s="33">
        <f t="shared" si="4"/>
        <v>-1</v>
      </c>
      <c r="AE62" s="106" t="str">
        <f t="shared" si="5"/>
        <v/>
      </c>
      <c r="AF62" s="101" t="str">
        <f t="shared" si="6"/>
        <v/>
      </c>
    </row>
    <row r="63" spans="1:32" s="33" customFormat="1" ht="92.4" customHeight="1" x14ac:dyDescent="0.3">
      <c r="A63" s="154" t="str">
        <f t="shared" si="2"/>
        <v/>
      </c>
      <c r="B63" s="162"/>
      <c r="C63" s="162" t="s">
        <v>38</v>
      </c>
      <c r="D63" s="162" t="s">
        <v>30</v>
      </c>
      <c r="E63" s="162"/>
      <c r="F63" s="162"/>
      <c r="G63" s="162"/>
      <c r="H63" s="162"/>
      <c r="I63" s="162"/>
      <c r="J63" s="162"/>
      <c r="L63" s="163">
        <v>74</v>
      </c>
      <c r="M63" s="164">
        <f>SUM(Resultatenrekening!N63:O63)</f>
        <v>0</v>
      </c>
      <c r="N63" s="165"/>
      <c r="X63" s="33">
        <v>63</v>
      </c>
      <c r="Y63" s="195"/>
      <c r="Z63" s="196"/>
      <c r="AA63" s="196"/>
      <c r="AB63" s="100">
        <f t="shared" si="3"/>
        <v>2</v>
      </c>
      <c r="AC63" s="33" t="str">
        <f>IF($AB64&gt;$AB63, IFERROR(MATCH($AB63, $AB64:$AB$140, 0)-1, ROW($AC$140)-ROW()), "")</f>
        <v/>
      </c>
      <c r="AD63" s="33">
        <f t="shared" si="4"/>
        <v>-1</v>
      </c>
      <c r="AE63" s="106" t="str">
        <f t="shared" si="5"/>
        <v/>
      </c>
      <c r="AF63" s="101" t="str">
        <f t="shared" si="6"/>
        <v/>
      </c>
    </row>
    <row r="64" spans="1:32" s="33" customFormat="1" ht="92.4" customHeight="1" x14ac:dyDescent="0.3">
      <c r="A64" s="154" t="str">
        <f t="shared" si="2"/>
        <v/>
      </c>
      <c r="B64" s="162"/>
      <c r="C64" s="162" t="s">
        <v>38</v>
      </c>
      <c r="D64" s="162" t="s">
        <v>31</v>
      </c>
      <c r="E64" s="162"/>
      <c r="F64" s="162"/>
      <c r="G64" s="162"/>
      <c r="H64" s="162"/>
      <c r="I64" s="162"/>
      <c r="J64" s="162"/>
      <c r="L64" s="163" t="s">
        <v>27</v>
      </c>
      <c r="M64" s="164">
        <f>SUM(Resultatenrekening!N64:O64)</f>
        <v>0</v>
      </c>
      <c r="N64" s="165"/>
      <c r="X64" s="33">
        <v>64</v>
      </c>
      <c r="Y64" s="195"/>
      <c r="Z64" s="196"/>
      <c r="AA64" s="196"/>
      <c r="AB64" s="100">
        <f t="shared" si="3"/>
        <v>2</v>
      </c>
      <c r="AC64" s="33" t="str">
        <f>IF($AB65&gt;$AB64, IFERROR(MATCH($AB64, $AB65:$AB$140, 0)-1, ROW($AC$140)-ROW()), "")</f>
        <v/>
      </c>
      <c r="AD64" s="33">
        <f t="shared" si="4"/>
        <v>-1</v>
      </c>
      <c r="AE64" s="106" t="str">
        <f t="shared" si="5"/>
        <v/>
      </c>
      <c r="AF64" s="101" t="str">
        <f t="shared" si="6"/>
        <v/>
      </c>
    </row>
    <row r="65" spans="1:32" s="33" customFormat="1" ht="92.4" customHeight="1" x14ac:dyDescent="0.3">
      <c r="A65" s="154" t="str">
        <f t="shared" si="2"/>
        <v/>
      </c>
      <c r="B65" s="162"/>
      <c r="C65" s="162" t="s">
        <v>55</v>
      </c>
      <c r="D65" s="162"/>
      <c r="E65" s="162"/>
      <c r="F65" s="162"/>
      <c r="G65" s="162"/>
      <c r="H65" s="162"/>
      <c r="I65" s="162"/>
      <c r="J65" s="162"/>
      <c r="L65" s="163" t="s">
        <v>76</v>
      </c>
      <c r="M65" s="164">
        <f>SUM(Resultatenrekening!N65:O65)</f>
        <v>0</v>
      </c>
      <c r="N65" s="165"/>
      <c r="X65" s="33">
        <v>65</v>
      </c>
      <c r="Y65" s="195"/>
      <c r="Z65" s="196"/>
      <c r="AA65" s="196"/>
      <c r="AB65" s="100">
        <f t="shared" si="3"/>
        <v>1</v>
      </c>
      <c r="AC65" s="33">
        <f>IF($AB66&gt;$AB65, IFERROR(MATCH($AB65, $AB66:$AB$140, 0)-1, ROW($AC$140)-ROW()), "")</f>
        <v>52</v>
      </c>
      <c r="AD65" s="33">
        <f t="shared" si="4"/>
        <v>-1</v>
      </c>
      <c r="AE65" s="106" t="str">
        <f t="shared" si="5"/>
        <v/>
      </c>
      <c r="AF65" s="101" t="str">
        <f t="shared" si="6"/>
        <v/>
      </c>
    </row>
    <row r="66" spans="1:32" s="33" customFormat="1" ht="92.4" customHeight="1" x14ac:dyDescent="0.3">
      <c r="A66" s="154" t="str">
        <f t="shared" si="2"/>
        <v/>
      </c>
      <c r="B66" s="162"/>
      <c r="C66" s="162" t="s">
        <v>38</v>
      </c>
      <c r="D66" s="162" t="s">
        <v>56</v>
      </c>
      <c r="E66" s="162"/>
      <c r="F66" s="162"/>
      <c r="G66" s="162"/>
      <c r="H66" s="162"/>
      <c r="I66" s="162"/>
      <c r="J66" s="162"/>
      <c r="L66" s="163">
        <v>60</v>
      </c>
      <c r="M66" s="164">
        <f>SUM(Resultatenrekening!N66:O66)</f>
        <v>0</v>
      </c>
      <c r="N66" s="165"/>
      <c r="X66" s="33">
        <v>66</v>
      </c>
      <c r="Y66" s="195"/>
      <c r="Z66" s="196"/>
      <c r="AA66" s="196"/>
      <c r="AB66" s="100">
        <f t="shared" si="3"/>
        <v>2</v>
      </c>
      <c r="AC66" s="33">
        <f>IF($AB67&gt;$AB66, IFERROR(MATCH($AB66, $AB67:$AB$140, 0)-1, ROW($AC$140)-ROW()), "")</f>
        <v>2</v>
      </c>
      <c r="AD66" s="33">
        <f t="shared" si="4"/>
        <v>-1</v>
      </c>
      <c r="AE66" s="106" t="str">
        <f t="shared" si="5"/>
        <v/>
      </c>
      <c r="AF66" s="101" t="str">
        <f t="shared" si="6"/>
        <v/>
      </c>
    </row>
    <row r="67" spans="1:32" s="33" customFormat="1" ht="92.4" customHeight="1" x14ac:dyDescent="0.3">
      <c r="A67" s="154" t="str">
        <f t="shared" si="2"/>
        <v/>
      </c>
      <c r="B67" s="162"/>
      <c r="C67" s="162" t="s">
        <v>38</v>
      </c>
      <c r="D67" s="162" t="s">
        <v>38</v>
      </c>
      <c r="E67" s="162" t="s">
        <v>57</v>
      </c>
      <c r="F67" s="162"/>
      <c r="G67" s="162"/>
      <c r="H67" s="162"/>
      <c r="I67" s="162"/>
      <c r="J67" s="162"/>
      <c r="L67" s="163" t="s">
        <v>77</v>
      </c>
      <c r="M67" s="164">
        <f>SUM(Resultatenrekening!N67:O67)</f>
        <v>0</v>
      </c>
      <c r="N67" s="165"/>
      <c r="X67" s="33">
        <v>67</v>
      </c>
      <c r="Y67" s="195"/>
      <c r="Z67" s="196"/>
      <c r="AA67" s="196"/>
      <c r="AB67" s="100">
        <f t="shared" si="3"/>
        <v>3</v>
      </c>
      <c r="AC67" s="33" t="str">
        <f>IF($AB68&gt;$AB67, IFERROR(MATCH($AB67, $AB68:$AB$140, 0)-1, ROW($AC$140)-ROW()), "")</f>
        <v/>
      </c>
      <c r="AD67" s="33">
        <f t="shared" si="4"/>
        <v>-1</v>
      </c>
      <c r="AE67" s="106" t="str">
        <f t="shared" si="5"/>
        <v/>
      </c>
      <c r="AF67" s="101" t="str">
        <f t="shared" si="6"/>
        <v/>
      </c>
    </row>
    <row r="68" spans="1:32" s="33" customFormat="1" ht="92.4" customHeight="1" x14ac:dyDescent="0.3">
      <c r="A68" s="154" t="str">
        <f t="shared" si="2"/>
        <v/>
      </c>
      <c r="B68" s="162"/>
      <c r="C68" s="162" t="s">
        <v>38</v>
      </c>
      <c r="D68" s="162" t="s">
        <v>38</v>
      </c>
      <c r="E68" s="162" t="s">
        <v>58</v>
      </c>
      <c r="F68" s="162"/>
      <c r="G68" s="162"/>
      <c r="H68" s="162"/>
      <c r="I68" s="162"/>
      <c r="J68" s="162"/>
      <c r="L68" s="163">
        <v>609</v>
      </c>
      <c r="M68" s="164">
        <f>SUM(Resultatenrekening!N68:O68)</f>
        <v>0</v>
      </c>
      <c r="N68" s="165"/>
      <c r="X68" s="33">
        <v>68</v>
      </c>
      <c r="Y68" s="195"/>
      <c r="Z68" s="196"/>
      <c r="AA68" s="196"/>
      <c r="AB68" s="100">
        <f t="shared" si="3"/>
        <v>3</v>
      </c>
      <c r="AC68" s="33" t="str">
        <f>IF($AB69&gt;$AB68, IFERROR(MATCH($AB68, $AB69:$AB$140, 0)-1, ROW($AC$140)-ROW()), "")</f>
        <v/>
      </c>
      <c r="AD68" s="33">
        <f t="shared" si="4"/>
        <v>-1</v>
      </c>
      <c r="AE68" s="106" t="str">
        <f t="shared" si="5"/>
        <v/>
      </c>
      <c r="AF68" s="101" t="str">
        <f t="shared" si="6"/>
        <v/>
      </c>
    </row>
    <row r="69" spans="1:32" s="33" customFormat="1" ht="92.4" customHeight="1" x14ac:dyDescent="0.3">
      <c r="A69" s="154" t="str">
        <f t="shared" ref="A69:A132" si="7">IF(AF69&lt;&gt;"", "✘", "")</f>
        <v/>
      </c>
      <c r="B69" s="162"/>
      <c r="C69" s="162" t="s">
        <v>38</v>
      </c>
      <c r="D69" s="162" t="s">
        <v>3</v>
      </c>
      <c r="E69" s="162"/>
      <c r="F69" s="162"/>
      <c r="G69" s="162"/>
      <c r="H69" s="162"/>
      <c r="I69" s="162"/>
      <c r="J69" s="162"/>
      <c r="L69" s="163">
        <v>61</v>
      </c>
      <c r="M69" s="164">
        <f>SUM(Resultatenrekening!N69:O69)</f>
        <v>0</v>
      </c>
      <c r="N69" s="165"/>
      <c r="X69" s="33">
        <v>69</v>
      </c>
      <c r="Y69" s="195"/>
      <c r="Z69" s="196"/>
      <c r="AA69" s="196"/>
      <c r="AB69" s="100">
        <f t="shared" si="3"/>
        <v>2</v>
      </c>
      <c r="AC69" s="33">
        <f>IF($AB70&gt;$AB69, IFERROR(MATCH($AB69, $AB70:$AB$140, 0)-1, ROW($AC$140)-ROW()), "")</f>
        <v>27</v>
      </c>
      <c r="AD69" s="33">
        <f t="shared" si="4"/>
        <v>-1</v>
      </c>
      <c r="AE69" s="106" t="str">
        <f t="shared" si="5"/>
        <v/>
      </c>
      <c r="AF69" s="101" t="str">
        <f t="shared" si="6"/>
        <v/>
      </c>
    </row>
    <row r="70" spans="1:32" s="33" customFormat="1" ht="92.4" customHeight="1" x14ac:dyDescent="0.3">
      <c r="A70" s="154" t="str">
        <f t="shared" si="7"/>
        <v/>
      </c>
      <c r="B70" s="162"/>
      <c r="C70" s="162" t="s">
        <v>38</v>
      </c>
      <c r="D70" s="162" t="s">
        <v>38</v>
      </c>
      <c r="E70" s="162" t="s">
        <v>314</v>
      </c>
      <c r="F70" s="162"/>
      <c r="G70" s="162"/>
      <c r="H70" s="162"/>
      <c r="I70" s="162"/>
      <c r="J70" s="162"/>
      <c r="L70" s="163">
        <v>610</v>
      </c>
      <c r="M70" s="164">
        <f>SUM(Resultatenrekening!N70:O70)</f>
        <v>0</v>
      </c>
      <c r="N70" s="165"/>
      <c r="X70" s="33">
        <v>70</v>
      </c>
      <c r="Y70" s="195"/>
      <c r="Z70" s="196"/>
      <c r="AA70" s="196"/>
      <c r="AB70" s="100">
        <f t="shared" ref="AB70:AB133" si="8">IF(C70&lt;&gt;"",1,IF(D70&lt;&gt;"",2,IF(E70&lt;&gt;"",3,IF(F70&lt;&gt;"",4,IF(G70&lt;&gt;"",5,IF(H70&lt;&gt;"",6,IF(I70&lt;&gt;"",7,IF(J70&lt;&gt;"",8))))))))</f>
        <v>3</v>
      </c>
      <c r="AC70" s="33">
        <f>IF($AB71&gt;$AB70, IFERROR(MATCH($AB70, $AB71:$AB$140, 0)-1, ROW($AC$140)-ROW()), "")</f>
        <v>2</v>
      </c>
      <c r="AD70" s="33">
        <f t="shared" ref="AD70:AD133" si="9">IF(M70&lt;&gt;0, IF(AA70&lt;&gt;"", AA70, IF(AB71&lt;=AB70, 1, 0)), -1)</f>
        <v>-1</v>
      </c>
      <c r="AE70" s="106" t="str">
        <f t="shared" ref="AE70:AE133" si="10">IF(AD70&gt;0, IF(N70="", "| Toelichting verplicht.", ""), "")</f>
        <v/>
      </c>
      <c r="AF70" s="101" t="str">
        <f t="shared" ref="AF70:AF133" si="11">AE70</f>
        <v/>
      </c>
    </row>
    <row r="71" spans="1:32" s="33" customFormat="1" ht="92.4" customHeight="1" x14ac:dyDescent="0.3">
      <c r="A71" s="154" t="str">
        <f t="shared" si="7"/>
        <v/>
      </c>
      <c r="B71" s="162"/>
      <c r="C71" s="162" t="s">
        <v>38</v>
      </c>
      <c r="D71" s="162" t="s">
        <v>38</v>
      </c>
      <c r="E71" s="162" t="s">
        <v>38</v>
      </c>
      <c r="F71" s="162" t="s">
        <v>315</v>
      </c>
      <c r="G71" s="162"/>
      <c r="H71" s="162"/>
      <c r="I71" s="162"/>
      <c r="J71" s="162"/>
      <c r="L71" s="163">
        <v>6100</v>
      </c>
      <c r="M71" s="164">
        <f>SUM(Resultatenrekening!N71:O71)</f>
        <v>0</v>
      </c>
      <c r="N71" s="165"/>
      <c r="X71" s="33">
        <v>71</v>
      </c>
      <c r="Y71" s="195"/>
      <c r="Z71" s="196"/>
      <c r="AA71" s="196"/>
      <c r="AB71" s="100">
        <f t="shared" si="8"/>
        <v>4</v>
      </c>
      <c r="AC71" s="33" t="str">
        <f>IF($AB72&gt;$AB71, IFERROR(MATCH($AB71, $AB72:$AB$140, 0)-1, ROW($AC$140)-ROW()), "")</f>
        <v/>
      </c>
      <c r="AD71" s="33">
        <f t="shared" si="9"/>
        <v>-1</v>
      </c>
      <c r="AE71" s="106" t="str">
        <f t="shared" si="10"/>
        <v/>
      </c>
      <c r="AF71" s="101" t="str">
        <f t="shared" si="11"/>
        <v/>
      </c>
    </row>
    <row r="72" spans="1:32" s="33" customFormat="1" ht="92.4" customHeight="1" x14ac:dyDescent="0.3">
      <c r="A72" s="154" t="str">
        <f t="shared" si="7"/>
        <v/>
      </c>
      <c r="B72" s="162"/>
      <c r="C72" s="162" t="s">
        <v>38</v>
      </c>
      <c r="D72" s="162" t="s">
        <v>38</v>
      </c>
      <c r="E72" s="162" t="s">
        <v>38</v>
      </c>
      <c r="F72" s="162" t="s">
        <v>316</v>
      </c>
      <c r="G72" s="162"/>
      <c r="H72" s="162"/>
      <c r="I72" s="162"/>
      <c r="J72" s="162"/>
      <c r="L72" s="163">
        <v>6101</v>
      </c>
      <c r="M72" s="164">
        <f>SUM(Resultatenrekening!N72:O72)</f>
        <v>0</v>
      </c>
      <c r="N72" s="165"/>
      <c r="X72" s="33">
        <v>72</v>
      </c>
      <c r="Y72" s="195"/>
      <c r="Z72" s="196"/>
      <c r="AA72" s="196"/>
      <c r="AB72" s="100">
        <f t="shared" si="8"/>
        <v>4</v>
      </c>
      <c r="AC72" s="33" t="str">
        <f>IF($AB73&gt;$AB72, IFERROR(MATCH($AB72, $AB73:$AB$140, 0)-1, ROW($AC$140)-ROW()), "")</f>
        <v/>
      </c>
      <c r="AD72" s="33">
        <f t="shared" si="9"/>
        <v>-1</v>
      </c>
      <c r="AE72" s="106" t="str">
        <f t="shared" si="10"/>
        <v/>
      </c>
      <c r="AF72" s="101" t="str">
        <f t="shared" si="11"/>
        <v/>
      </c>
    </row>
    <row r="73" spans="1:32" s="33" customFormat="1" ht="92.4" customHeight="1" x14ac:dyDescent="0.3">
      <c r="A73" s="154" t="str">
        <f t="shared" si="7"/>
        <v/>
      </c>
      <c r="B73" s="162"/>
      <c r="C73" s="162" t="s">
        <v>38</v>
      </c>
      <c r="D73" s="162" t="s">
        <v>38</v>
      </c>
      <c r="E73" s="162" t="s">
        <v>317</v>
      </c>
      <c r="F73" s="162"/>
      <c r="G73" s="162"/>
      <c r="H73" s="162"/>
      <c r="I73" s="162"/>
      <c r="J73" s="162"/>
      <c r="L73" s="163">
        <v>611</v>
      </c>
      <c r="M73" s="164">
        <f>SUM(Resultatenrekening!N73:O73)</f>
        <v>0</v>
      </c>
      <c r="N73" s="165"/>
      <c r="X73" s="33">
        <v>73</v>
      </c>
      <c r="Y73" s="195"/>
      <c r="Z73" s="196"/>
      <c r="AA73" s="196"/>
      <c r="AB73" s="100">
        <f t="shared" si="8"/>
        <v>3</v>
      </c>
      <c r="AC73" s="33">
        <f>IF($AB74&gt;$AB73, IFERROR(MATCH($AB73, $AB74:$AB$140, 0)-1, ROW($AC$140)-ROW()), "")</f>
        <v>4</v>
      </c>
      <c r="AD73" s="33">
        <f t="shared" si="9"/>
        <v>-1</v>
      </c>
      <c r="AE73" s="106" t="str">
        <f t="shared" si="10"/>
        <v/>
      </c>
      <c r="AF73" s="101" t="str">
        <f t="shared" si="11"/>
        <v/>
      </c>
    </row>
    <row r="74" spans="1:32" s="33" customFormat="1" ht="92.4" customHeight="1" x14ac:dyDescent="0.3">
      <c r="A74" s="154" t="str">
        <f t="shared" si="7"/>
        <v/>
      </c>
      <c r="B74" s="162"/>
      <c r="C74" s="162"/>
      <c r="D74" s="162"/>
      <c r="E74" s="162"/>
      <c r="F74" s="162" t="s">
        <v>331</v>
      </c>
      <c r="G74" s="162"/>
      <c r="H74" s="162"/>
      <c r="I74" s="162"/>
      <c r="J74" s="162"/>
      <c r="L74" s="163"/>
      <c r="M74" s="164">
        <f>SUM(Resultatenrekening!N74:O74)</f>
        <v>0</v>
      </c>
      <c r="N74" s="165"/>
      <c r="X74" s="33">
        <v>74</v>
      </c>
      <c r="Y74" s="195"/>
      <c r="Z74" s="196"/>
      <c r="AA74" s="196"/>
      <c r="AB74" s="100">
        <f t="shared" si="8"/>
        <v>4</v>
      </c>
      <c r="AC74" s="33" t="str">
        <f>IF($AB75&gt;$AB74, IFERROR(MATCH($AB74, $AB75:$AB$140, 0)-1, ROW($AC$140)-ROW()), "")</f>
        <v/>
      </c>
      <c r="AD74" s="33">
        <f t="shared" si="9"/>
        <v>-1</v>
      </c>
      <c r="AE74" s="106" t="str">
        <f t="shared" si="10"/>
        <v/>
      </c>
      <c r="AF74" s="101" t="str">
        <f t="shared" si="11"/>
        <v/>
      </c>
    </row>
    <row r="75" spans="1:32" s="33" customFormat="1" ht="92.4" customHeight="1" x14ac:dyDescent="0.3">
      <c r="A75" s="154" t="str">
        <f t="shared" si="7"/>
        <v/>
      </c>
      <c r="B75" s="162"/>
      <c r="C75" s="162"/>
      <c r="D75" s="162"/>
      <c r="E75" s="162"/>
      <c r="F75" s="162" t="s">
        <v>332</v>
      </c>
      <c r="G75" s="162"/>
      <c r="H75" s="162"/>
      <c r="I75" s="162"/>
      <c r="J75" s="162"/>
      <c r="L75" s="163"/>
      <c r="M75" s="164">
        <f>SUM(Resultatenrekening!N75:O75)</f>
        <v>0</v>
      </c>
      <c r="N75" s="165"/>
      <c r="X75" s="33">
        <v>75</v>
      </c>
      <c r="Y75" s="195"/>
      <c r="Z75" s="196"/>
      <c r="AA75" s="196"/>
      <c r="AB75" s="100">
        <f t="shared" si="8"/>
        <v>4</v>
      </c>
      <c r="AC75" s="33" t="str">
        <f>IF($AB76&gt;$AB75, IFERROR(MATCH($AB75, $AB76:$AB$140, 0)-1, ROW($AC$140)-ROW()), "")</f>
        <v/>
      </c>
      <c r="AD75" s="33">
        <f t="shared" si="9"/>
        <v>-1</v>
      </c>
      <c r="AE75" s="106" t="str">
        <f t="shared" si="10"/>
        <v/>
      </c>
      <c r="AF75" s="101" t="str">
        <f t="shared" si="11"/>
        <v/>
      </c>
    </row>
    <row r="76" spans="1:32" s="33" customFormat="1" ht="92.4" customHeight="1" x14ac:dyDescent="0.3">
      <c r="A76" s="154" t="str">
        <f t="shared" si="7"/>
        <v/>
      </c>
      <c r="B76" s="162"/>
      <c r="C76" s="162"/>
      <c r="D76" s="162"/>
      <c r="E76" s="162"/>
      <c r="F76" s="162" t="s">
        <v>333</v>
      </c>
      <c r="G76" s="162"/>
      <c r="H76" s="162"/>
      <c r="I76" s="162"/>
      <c r="J76" s="162"/>
      <c r="L76" s="163"/>
      <c r="M76" s="164">
        <f>SUM(Resultatenrekening!N76:O76)</f>
        <v>0</v>
      </c>
      <c r="N76" s="165"/>
      <c r="X76" s="33">
        <v>76</v>
      </c>
      <c r="Y76" s="195"/>
      <c r="Z76" s="196"/>
      <c r="AA76" s="196"/>
      <c r="AB76" s="100">
        <f t="shared" si="8"/>
        <v>4</v>
      </c>
      <c r="AC76" s="33" t="str">
        <f>IF($AB77&gt;$AB76, IFERROR(MATCH($AB76, $AB77:$AB$140, 0)-1, ROW($AC$140)-ROW()), "")</f>
        <v/>
      </c>
      <c r="AD76" s="33">
        <f t="shared" si="9"/>
        <v>-1</v>
      </c>
      <c r="AE76" s="106" t="str">
        <f t="shared" si="10"/>
        <v/>
      </c>
      <c r="AF76" s="101" t="str">
        <f t="shared" si="11"/>
        <v/>
      </c>
    </row>
    <row r="77" spans="1:32" s="33" customFormat="1" ht="92.4" customHeight="1" x14ac:dyDescent="0.3">
      <c r="A77" s="154" t="str">
        <f t="shared" si="7"/>
        <v/>
      </c>
      <c r="B77" s="162"/>
      <c r="C77" s="162"/>
      <c r="D77" s="162"/>
      <c r="E77" s="162"/>
      <c r="F77" s="162" t="s">
        <v>334</v>
      </c>
      <c r="G77" s="162"/>
      <c r="H77" s="162"/>
      <c r="I77" s="162"/>
      <c r="J77" s="162"/>
      <c r="L77" s="163"/>
      <c r="M77" s="164">
        <f>SUM(Resultatenrekening!N77:O77)</f>
        <v>0</v>
      </c>
      <c r="N77" s="165"/>
      <c r="X77" s="33">
        <v>77</v>
      </c>
      <c r="Y77" s="195"/>
      <c r="Z77" s="196"/>
      <c r="AA77" s="196"/>
      <c r="AB77" s="100">
        <f t="shared" si="8"/>
        <v>4</v>
      </c>
      <c r="AC77" s="33" t="str">
        <f>IF($AB78&gt;$AB77, IFERROR(MATCH($AB77, $AB78:$AB$140, 0)-1, ROW($AC$140)-ROW()), "")</f>
        <v/>
      </c>
      <c r="AD77" s="33">
        <f t="shared" si="9"/>
        <v>-1</v>
      </c>
      <c r="AE77" s="106" t="str">
        <f t="shared" si="10"/>
        <v/>
      </c>
      <c r="AF77" s="101" t="str">
        <f t="shared" si="11"/>
        <v/>
      </c>
    </row>
    <row r="78" spans="1:32" s="33" customFormat="1" ht="92.4" customHeight="1" x14ac:dyDescent="0.3">
      <c r="A78" s="154" t="str">
        <f t="shared" si="7"/>
        <v/>
      </c>
      <c r="B78" s="162"/>
      <c r="C78" s="162" t="s">
        <v>38</v>
      </c>
      <c r="D78" s="162" t="s">
        <v>38</v>
      </c>
      <c r="E78" s="162" t="s">
        <v>368</v>
      </c>
      <c r="F78" s="162"/>
      <c r="G78" s="162"/>
      <c r="H78" s="162"/>
      <c r="I78" s="162"/>
      <c r="J78" s="162"/>
      <c r="L78" s="163">
        <v>612</v>
      </c>
      <c r="M78" s="164">
        <f>SUM(Resultatenrekening!N78:O78)</f>
        <v>0</v>
      </c>
      <c r="N78" s="165"/>
      <c r="X78" s="33">
        <v>78</v>
      </c>
      <c r="Y78" s="195"/>
      <c r="Z78" s="196"/>
      <c r="AA78" s="196"/>
      <c r="AB78" s="100">
        <f t="shared" si="8"/>
        <v>3</v>
      </c>
      <c r="AC78" s="33" t="str">
        <f>IF($AB79&gt;$AB78, IFERROR(MATCH($AB78, $AB79:$AB$140, 0)-1, ROW($AC$140)-ROW()), "")</f>
        <v/>
      </c>
      <c r="AD78" s="33">
        <f t="shared" si="9"/>
        <v>-1</v>
      </c>
      <c r="AE78" s="106" t="str">
        <f t="shared" si="10"/>
        <v/>
      </c>
      <c r="AF78" s="101" t="str">
        <f t="shared" si="11"/>
        <v/>
      </c>
    </row>
    <row r="79" spans="1:32" s="33" customFormat="1" ht="92.4" customHeight="1" x14ac:dyDescent="0.3">
      <c r="A79" s="154" t="str">
        <f t="shared" si="7"/>
        <v/>
      </c>
      <c r="B79" s="162"/>
      <c r="C79" s="162" t="s">
        <v>38</v>
      </c>
      <c r="D79" s="162" t="s">
        <v>38</v>
      </c>
      <c r="E79" s="162" t="s">
        <v>319</v>
      </c>
      <c r="F79" s="162"/>
      <c r="G79" s="162"/>
      <c r="H79" s="162"/>
      <c r="I79" s="162"/>
      <c r="J79" s="162"/>
      <c r="L79" s="163">
        <v>613</v>
      </c>
      <c r="M79" s="164">
        <f>SUM(Resultatenrekening!N79:O79)</f>
        <v>0</v>
      </c>
      <c r="N79" s="165"/>
      <c r="X79" s="33">
        <v>79</v>
      </c>
      <c r="Y79" s="195"/>
      <c r="Z79" s="196"/>
      <c r="AA79" s="196"/>
      <c r="AB79" s="100">
        <f t="shared" si="8"/>
        <v>3</v>
      </c>
      <c r="AC79" s="33">
        <f>IF($AB80&gt;$AB79, IFERROR(MATCH($AB79, $AB80:$AB$140, 0)-1, ROW($AC$140)-ROW()), "")</f>
        <v>11</v>
      </c>
      <c r="AD79" s="33">
        <f t="shared" si="9"/>
        <v>-1</v>
      </c>
      <c r="AE79" s="106" t="str">
        <f t="shared" si="10"/>
        <v/>
      </c>
      <c r="AF79" s="101" t="str">
        <f t="shared" si="11"/>
        <v/>
      </c>
    </row>
    <row r="80" spans="1:32" s="33" customFormat="1" ht="92.4" customHeight="1" x14ac:dyDescent="0.3">
      <c r="A80" s="154" t="str">
        <f t="shared" si="7"/>
        <v/>
      </c>
      <c r="B80" s="162"/>
      <c r="C80" s="162" t="s">
        <v>38</v>
      </c>
      <c r="D80" s="162" t="s">
        <v>38</v>
      </c>
      <c r="E80" s="162" t="s">
        <v>38</v>
      </c>
      <c r="F80" s="162" t="s">
        <v>320</v>
      </c>
      <c r="G80" s="162"/>
      <c r="H80" s="162"/>
      <c r="I80" s="162"/>
      <c r="J80" s="162"/>
      <c r="L80" s="163">
        <v>6130</v>
      </c>
      <c r="M80" s="164">
        <f>SUM(Resultatenrekening!N80:O80)</f>
        <v>0</v>
      </c>
      <c r="N80" s="165"/>
      <c r="X80" s="33">
        <v>80</v>
      </c>
      <c r="Y80" s="195"/>
      <c r="Z80" s="196"/>
      <c r="AA80" s="196"/>
      <c r="AB80" s="100">
        <f t="shared" si="8"/>
        <v>4</v>
      </c>
      <c r="AC80" s="33" t="str">
        <f>IF($AB81&gt;$AB80, IFERROR(MATCH($AB80, $AB81:$AB$140, 0)-1, ROW($AC$140)-ROW()), "")</f>
        <v/>
      </c>
      <c r="AD80" s="33">
        <f t="shared" si="9"/>
        <v>-1</v>
      </c>
      <c r="AE80" s="106" t="str">
        <f t="shared" si="10"/>
        <v/>
      </c>
      <c r="AF80" s="101" t="str">
        <f t="shared" si="11"/>
        <v/>
      </c>
    </row>
    <row r="81" spans="1:32" s="33" customFormat="1" ht="92.4" customHeight="1" x14ac:dyDescent="0.3">
      <c r="A81" s="154" t="str">
        <f t="shared" si="7"/>
        <v/>
      </c>
      <c r="B81" s="162"/>
      <c r="C81" s="162" t="s">
        <v>38</v>
      </c>
      <c r="D81" s="162" t="s">
        <v>38</v>
      </c>
      <c r="E81" s="162" t="s">
        <v>38</v>
      </c>
      <c r="F81" s="162" t="s">
        <v>369</v>
      </c>
      <c r="G81" s="162"/>
      <c r="H81" s="162"/>
      <c r="I81" s="162"/>
      <c r="J81" s="162"/>
      <c r="L81" s="163">
        <v>6131</v>
      </c>
      <c r="M81" s="164">
        <f>SUM(Resultatenrekening!N81:O81)</f>
        <v>0</v>
      </c>
      <c r="N81" s="165"/>
      <c r="X81" s="33">
        <v>81</v>
      </c>
      <c r="Y81" s="195"/>
      <c r="Z81" s="196"/>
      <c r="AA81" s="196"/>
      <c r="AB81" s="100">
        <f t="shared" si="8"/>
        <v>4</v>
      </c>
      <c r="AC81" s="33" t="str">
        <f>IF($AB82&gt;$AB81, IFERROR(MATCH($AB81, $AB82:$AB$140, 0)-1, ROW($AC$140)-ROW()), "")</f>
        <v/>
      </c>
      <c r="AD81" s="33">
        <f t="shared" si="9"/>
        <v>-1</v>
      </c>
      <c r="AE81" s="106" t="str">
        <f t="shared" si="10"/>
        <v/>
      </c>
      <c r="AF81" s="101" t="str">
        <f t="shared" si="11"/>
        <v/>
      </c>
    </row>
    <row r="82" spans="1:32" s="33" customFormat="1" ht="92.4" customHeight="1" x14ac:dyDescent="0.3">
      <c r="A82" s="154" t="str">
        <f t="shared" si="7"/>
        <v/>
      </c>
      <c r="B82" s="162"/>
      <c r="C82" s="162" t="s">
        <v>38</v>
      </c>
      <c r="D82" s="162" t="s">
        <v>38</v>
      </c>
      <c r="E82" s="162" t="s">
        <v>38</v>
      </c>
      <c r="F82" s="211" t="s">
        <v>336</v>
      </c>
      <c r="G82" s="211"/>
      <c r="H82" s="211"/>
      <c r="I82" s="211"/>
      <c r="J82" s="211"/>
      <c r="K82" s="211"/>
      <c r="L82" s="163">
        <v>6132</v>
      </c>
      <c r="M82" s="164">
        <f>SUM(Resultatenrekening!N82:O82)</f>
        <v>0</v>
      </c>
      <c r="N82" s="165"/>
      <c r="X82" s="33">
        <v>82</v>
      </c>
      <c r="Y82" s="195"/>
      <c r="Z82" s="196"/>
      <c r="AA82" s="196"/>
      <c r="AB82" s="100">
        <f t="shared" si="8"/>
        <v>4</v>
      </c>
      <c r="AC82" s="33">
        <f>IF($AB83&gt;$AB82, IFERROR(MATCH($AB82, $AB83:$AB$140, 0)-1, ROW($AC$140)-ROW()), "")</f>
        <v>2</v>
      </c>
      <c r="AD82" s="33">
        <f t="shared" si="9"/>
        <v>-1</v>
      </c>
      <c r="AE82" s="106" t="str">
        <f t="shared" si="10"/>
        <v/>
      </c>
      <c r="AF82" s="101" t="str">
        <f t="shared" si="11"/>
        <v/>
      </c>
    </row>
    <row r="83" spans="1:32" s="33" customFormat="1" ht="92.4" customHeight="1" x14ac:dyDescent="0.3">
      <c r="A83" s="154" t="str">
        <f t="shared" si="7"/>
        <v/>
      </c>
      <c r="B83" s="162"/>
      <c r="C83" s="162" t="s">
        <v>38</v>
      </c>
      <c r="D83" s="162" t="s">
        <v>38</v>
      </c>
      <c r="E83" s="162" t="s">
        <v>38</v>
      </c>
      <c r="F83" s="162" t="s">
        <v>38</v>
      </c>
      <c r="G83" s="162" t="s">
        <v>337</v>
      </c>
      <c r="H83" s="162"/>
      <c r="I83" s="162"/>
      <c r="J83" s="162"/>
      <c r="L83" s="163">
        <v>61320</v>
      </c>
      <c r="M83" s="164">
        <f>SUM(Resultatenrekening!N83:O83)</f>
        <v>0</v>
      </c>
      <c r="N83" s="165"/>
      <c r="X83" s="33">
        <v>83</v>
      </c>
      <c r="Y83" s="195"/>
      <c r="Z83" s="196"/>
      <c r="AA83" s="196"/>
      <c r="AB83" s="100">
        <f t="shared" si="8"/>
        <v>5</v>
      </c>
      <c r="AC83" s="33" t="str">
        <f>IF($AB84&gt;$AB83, IFERROR(MATCH($AB83, $AB84:$AB$140, 0)-1, ROW($AC$140)-ROW()), "")</f>
        <v/>
      </c>
      <c r="AD83" s="33">
        <f t="shared" si="9"/>
        <v>-1</v>
      </c>
      <c r="AE83" s="106" t="str">
        <f t="shared" si="10"/>
        <v/>
      </c>
      <c r="AF83" s="101" t="str">
        <f t="shared" si="11"/>
        <v/>
      </c>
    </row>
    <row r="84" spans="1:32" s="33" customFormat="1" ht="92.4" customHeight="1" x14ac:dyDescent="0.3">
      <c r="A84" s="154" t="str">
        <f t="shared" si="7"/>
        <v/>
      </c>
      <c r="B84" s="162"/>
      <c r="C84" s="162" t="s">
        <v>38</v>
      </c>
      <c r="D84" s="162" t="s">
        <v>38</v>
      </c>
      <c r="E84" s="162" t="s">
        <v>38</v>
      </c>
      <c r="F84" s="162" t="s">
        <v>38</v>
      </c>
      <c r="G84" s="162" t="s">
        <v>338</v>
      </c>
      <c r="H84" s="162"/>
      <c r="I84" s="162"/>
      <c r="J84" s="162"/>
      <c r="L84" s="163">
        <v>61321</v>
      </c>
      <c r="M84" s="164">
        <f>SUM(Resultatenrekening!N84:O84)</f>
        <v>0</v>
      </c>
      <c r="N84" s="165"/>
      <c r="X84" s="33">
        <v>84</v>
      </c>
      <c r="Y84" s="195"/>
      <c r="Z84" s="196"/>
      <c r="AA84" s="196"/>
      <c r="AB84" s="100">
        <f t="shared" si="8"/>
        <v>5</v>
      </c>
      <c r="AC84" s="33" t="str">
        <f>IF($AB85&gt;$AB84, IFERROR(MATCH($AB84, $AB85:$AB$140, 0)-1, ROW($AC$140)-ROW()), "")</f>
        <v/>
      </c>
      <c r="AD84" s="33">
        <f t="shared" si="9"/>
        <v>-1</v>
      </c>
      <c r="AE84" s="106" t="str">
        <f t="shared" si="10"/>
        <v/>
      </c>
      <c r="AF84" s="101" t="str">
        <f t="shared" si="11"/>
        <v/>
      </c>
    </row>
    <row r="85" spans="1:32" s="33" customFormat="1" ht="92.4" customHeight="1" x14ac:dyDescent="0.3">
      <c r="A85" s="154" t="str">
        <f t="shared" si="7"/>
        <v/>
      </c>
      <c r="B85" s="162"/>
      <c r="C85" s="162" t="s">
        <v>38</v>
      </c>
      <c r="D85" s="162" t="s">
        <v>38</v>
      </c>
      <c r="E85" s="33" t="s">
        <v>38</v>
      </c>
      <c r="F85" s="211" t="s">
        <v>321</v>
      </c>
      <c r="G85" s="211"/>
      <c r="H85" s="211"/>
      <c r="I85" s="211"/>
      <c r="J85" s="211"/>
      <c r="K85" s="211"/>
      <c r="L85" s="163">
        <v>6133</v>
      </c>
      <c r="M85" s="164">
        <f>SUM(Resultatenrekening!N85:O85)</f>
        <v>0</v>
      </c>
      <c r="N85" s="165"/>
      <c r="X85" s="33">
        <v>85</v>
      </c>
      <c r="Y85" s="195"/>
      <c r="Z85" s="196"/>
      <c r="AA85" s="196"/>
      <c r="AB85" s="100">
        <f t="shared" si="8"/>
        <v>4</v>
      </c>
      <c r="AC85" s="33" t="str">
        <f>IF($AB86&gt;$AB85, IFERROR(MATCH($AB85, $AB86:$AB$140, 0)-1, ROW($AC$140)-ROW()), "")</f>
        <v/>
      </c>
      <c r="AD85" s="33">
        <f t="shared" si="9"/>
        <v>-1</v>
      </c>
      <c r="AE85" s="106" t="str">
        <f t="shared" si="10"/>
        <v/>
      </c>
      <c r="AF85" s="101" t="str">
        <f t="shared" si="11"/>
        <v/>
      </c>
    </row>
    <row r="86" spans="1:32" s="33" customFormat="1" ht="92.4" customHeight="1" x14ac:dyDescent="0.3">
      <c r="A86" s="154" t="str">
        <f t="shared" si="7"/>
        <v/>
      </c>
      <c r="B86" s="162"/>
      <c r="C86" s="162" t="s">
        <v>38</v>
      </c>
      <c r="D86" s="33" t="s">
        <v>38</v>
      </c>
      <c r="E86" s="33" t="s">
        <v>38</v>
      </c>
      <c r="F86" s="33" t="s">
        <v>342</v>
      </c>
      <c r="L86" s="163">
        <v>6134</v>
      </c>
      <c r="M86" s="164">
        <f>SUM(Resultatenrekening!N86:O86)</f>
        <v>0</v>
      </c>
      <c r="N86" s="165"/>
      <c r="X86" s="33">
        <v>86</v>
      </c>
      <c r="Y86" s="195"/>
      <c r="Z86" s="196"/>
      <c r="AA86" s="196"/>
      <c r="AB86" s="100">
        <f t="shared" si="8"/>
        <v>4</v>
      </c>
      <c r="AC86" s="33" t="str">
        <f>IF($AB87&gt;$AB86, IFERROR(MATCH($AB86, $AB87:$AB$140, 0)-1, ROW($AC$140)-ROW()), "")</f>
        <v/>
      </c>
      <c r="AD86" s="33">
        <f t="shared" si="9"/>
        <v>-1</v>
      </c>
      <c r="AE86" s="106" t="str">
        <f t="shared" si="10"/>
        <v/>
      </c>
      <c r="AF86" s="101" t="str">
        <f t="shared" si="11"/>
        <v/>
      </c>
    </row>
    <row r="87" spans="1:32" s="33" customFormat="1" ht="92.4" customHeight="1" x14ac:dyDescent="0.3">
      <c r="A87" s="154" t="str">
        <f t="shared" si="7"/>
        <v/>
      </c>
      <c r="B87" s="162"/>
      <c r="C87" s="162" t="s">
        <v>38</v>
      </c>
      <c r="D87" s="162" t="s">
        <v>38</v>
      </c>
      <c r="E87" s="162" t="s">
        <v>38</v>
      </c>
      <c r="F87" s="162" t="s">
        <v>343</v>
      </c>
      <c r="G87" s="162"/>
      <c r="H87" s="162"/>
      <c r="I87" s="162"/>
      <c r="J87" s="162"/>
      <c r="L87" s="163">
        <v>6135</v>
      </c>
      <c r="M87" s="164">
        <f>SUM(Resultatenrekening!N87:O87)</f>
        <v>0</v>
      </c>
      <c r="N87" s="165"/>
      <c r="X87" s="33">
        <v>87</v>
      </c>
      <c r="Y87" s="195"/>
      <c r="Z87" s="196"/>
      <c r="AA87" s="196"/>
      <c r="AB87" s="100">
        <f t="shared" si="8"/>
        <v>4</v>
      </c>
      <c r="AC87" s="33" t="str">
        <f>IF($AB88&gt;$AB87, IFERROR(MATCH($AB87, $AB88:$AB$140, 0)-1, ROW($AC$140)-ROW()), "")</f>
        <v/>
      </c>
      <c r="AD87" s="33">
        <f t="shared" si="9"/>
        <v>-1</v>
      </c>
      <c r="AE87" s="106" t="str">
        <f t="shared" si="10"/>
        <v/>
      </c>
      <c r="AF87" s="101" t="str">
        <f t="shared" si="11"/>
        <v/>
      </c>
    </row>
    <row r="88" spans="1:32" s="33" customFormat="1" ht="92.4" customHeight="1" x14ac:dyDescent="0.3">
      <c r="A88" s="154" t="str">
        <f t="shared" si="7"/>
        <v/>
      </c>
      <c r="B88" s="162"/>
      <c r="C88" s="162" t="s">
        <v>38</v>
      </c>
      <c r="D88" s="162" t="s">
        <v>38</v>
      </c>
      <c r="E88" s="162" t="s">
        <v>38</v>
      </c>
      <c r="F88" s="162" t="s">
        <v>344</v>
      </c>
      <c r="G88" s="162"/>
      <c r="H88" s="162"/>
      <c r="I88" s="162"/>
      <c r="J88" s="162"/>
      <c r="L88" s="163">
        <v>6136</v>
      </c>
      <c r="M88" s="164">
        <f>SUM(Resultatenrekening!N88:O88)</f>
        <v>0</v>
      </c>
      <c r="N88" s="165"/>
      <c r="X88" s="33">
        <v>88</v>
      </c>
      <c r="Y88" s="195"/>
      <c r="Z88" s="196"/>
      <c r="AA88" s="196"/>
      <c r="AB88" s="100">
        <f t="shared" si="8"/>
        <v>4</v>
      </c>
      <c r="AC88" s="33" t="str">
        <f>IF($AB89&gt;$AB88, IFERROR(MATCH($AB88, $AB89:$AB$140, 0)-1, ROW($AC$140)-ROW()), "")</f>
        <v/>
      </c>
      <c r="AD88" s="33">
        <f t="shared" si="9"/>
        <v>-1</v>
      </c>
      <c r="AE88" s="106" t="str">
        <f t="shared" si="10"/>
        <v/>
      </c>
      <c r="AF88" s="101" t="str">
        <f t="shared" si="11"/>
        <v/>
      </c>
    </row>
    <row r="89" spans="1:32" s="33" customFormat="1" ht="92.4" customHeight="1" x14ac:dyDescent="0.3">
      <c r="A89" s="154" t="str">
        <f t="shared" si="7"/>
        <v/>
      </c>
      <c r="B89" s="162"/>
      <c r="C89" s="162" t="s">
        <v>38</v>
      </c>
      <c r="D89" s="162" t="s">
        <v>38</v>
      </c>
      <c r="E89" s="162" t="s">
        <v>38</v>
      </c>
      <c r="F89" s="162" t="s">
        <v>322</v>
      </c>
      <c r="G89" s="162"/>
      <c r="H89" s="162"/>
      <c r="I89" s="162"/>
      <c r="J89" s="162"/>
      <c r="L89" s="163">
        <v>6137</v>
      </c>
      <c r="M89" s="164">
        <f>SUM(Resultatenrekening!N89:O89)</f>
        <v>0</v>
      </c>
      <c r="N89" s="165"/>
      <c r="X89" s="33">
        <v>89</v>
      </c>
      <c r="Y89" s="195"/>
      <c r="Z89" s="196"/>
      <c r="AA89" s="196"/>
      <c r="AB89" s="100">
        <f t="shared" si="8"/>
        <v>4</v>
      </c>
      <c r="AC89" s="33" t="str">
        <f>IF($AB90&gt;$AB89, IFERROR(MATCH($AB89, $AB90:$AB$140, 0)-1, ROW($AC$140)-ROW()), "")</f>
        <v/>
      </c>
      <c r="AD89" s="33">
        <f t="shared" si="9"/>
        <v>-1</v>
      </c>
      <c r="AE89" s="106" t="str">
        <f t="shared" si="10"/>
        <v/>
      </c>
      <c r="AF89" s="101" t="str">
        <f t="shared" si="11"/>
        <v/>
      </c>
    </row>
    <row r="90" spans="1:32" s="33" customFormat="1" ht="92.4" customHeight="1" x14ac:dyDescent="0.3">
      <c r="A90" s="154" t="str">
        <f t="shared" si="7"/>
        <v/>
      </c>
      <c r="B90" s="162"/>
      <c r="C90" s="162" t="s">
        <v>38</v>
      </c>
      <c r="D90" s="162" t="s">
        <v>38</v>
      </c>
      <c r="E90" s="162" t="s">
        <v>38</v>
      </c>
      <c r="F90" s="162" t="s">
        <v>323</v>
      </c>
      <c r="G90" s="162"/>
      <c r="H90" s="162"/>
      <c r="I90" s="162"/>
      <c r="J90" s="162"/>
      <c r="L90" s="163">
        <v>6138</v>
      </c>
      <c r="M90" s="164">
        <f>SUM(Resultatenrekening!N90:O90)</f>
        <v>0</v>
      </c>
      <c r="N90" s="165"/>
      <c r="X90" s="33">
        <v>90</v>
      </c>
      <c r="Y90" s="195"/>
      <c r="Z90" s="196"/>
      <c r="AA90" s="196"/>
      <c r="AB90" s="100">
        <f t="shared" si="8"/>
        <v>4</v>
      </c>
      <c r="AC90" s="33" t="str">
        <f>IF($AB91&gt;$AB90, IFERROR(MATCH($AB90, $AB91:$AB$140, 0)-1, ROW($AC$140)-ROW()), "")</f>
        <v/>
      </c>
      <c r="AD90" s="33">
        <f t="shared" si="9"/>
        <v>-1</v>
      </c>
      <c r="AE90" s="106" t="str">
        <f t="shared" si="10"/>
        <v/>
      </c>
      <c r="AF90" s="101" t="str">
        <f t="shared" si="11"/>
        <v/>
      </c>
    </row>
    <row r="91" spans="1:32" s="33" customFormat="1" ht="92.4" customHeight="1" x14ac:dyDescent="0.3">
      <c r="A91" s="154" t="str">
        <f t="shared" si="7"/>
        <v/>
      </c>
      <c r="B91" s="162"/>
      <c r="C91" s="162" t="s">
        <v>38</v>
      </c>
      <c r="D91" s="162" t="s">
        <v>38</v>
      </c>
      <c r="E91" s="162" t="s">
        <v>370</v>
      </c>
      <c r="F91" s="162"/>
      <c r="G91" s="162"/>
      <c r="H91" s="162"/>
      <c r="I91" s="162"/>
      <c r="J91" s="162"/>
      <c r="L91" s="163">
        <v>614</v>
      </c>
      <c r="M91" s="164">
        <f>SUM(Resultatenrekening!N91:O91)</f>
        <v>0</v>
      </c>
      <c r="N91" s="165"/>
      <c r="X91" s="33">
        <v>91</v>
      </c>
      <c r="Y91" s="195"/>
      <c r="Z91" s="196"/>
      <c r="AA91" s="196"/>
      <c r="AB91" s="100">
        <f t="shared" si="8"/>
        <v>3</v>
      </c>
      <c r="AC91" s="33" t="str">
        <f>IF($AB92&gt;$AB91, IFERROR(MATCH($AB91, $AB92:$AB$140, 0)-1, ROW($AC$140)-ROW()), "")</f>
        <v/>
      </c>
      <c r="AD91" s="33">
        <f t="shared" si="9"/>
        <v>-1</v>
      </c>
      <c r="AE91" s="106" t="str">
        <f t="shared" si="10"/>
        <v/>
      </c>
      <c r="AF91" s="101" t="str">
        <f t="shared" si="11"/>
        <v/>
      </c>
    </row>
    <row r="92" spans="1:32" s="33" customFormat="1" ht="92.4" customHeight="1" x14ac:dyDescent="0.3">
      <c r="A92" s="154" t="str">
        <f t="shared" si="7"/>
        <v/>
      </c>
      <c r="B92" s="162"/>
      <c r="C92" s="162" t="s">
        <v>38</v>
      </c>
      <c r="D92" s="162" t="s">
        <v>38</v>
      </c>
      <c r="E92" s="162" t="s">
        <v>325</v>
      </c>
      <c r="F92" s="162"/>
      <c r="G92" s="162"/>
      <c r="H92" s="162"/>
      <c r="I92" s="162"/>
      <c r="J92" s="162"/>
      <c r="L92" s="163">
        <v>615</v>
      </c>
      <c r="M92" s="164">
        <f>SUM(Resultatenrekening!N92:O92)</f>
        <v>0</v>
      </c>
      <c r="N92" s="165"/>
      <c r="X92" s="33">
        <v>92</v>
      </c>
      <c r="Y92" s="195"/>
      <c r="Z92" s="196"/>
      <c r="AA92" s="196"/>
      <c r="AB92" s="100">
        <f t="shared" si="8"/>
        <v>3</v>
      </c>
      <c r="AC92" s="33" t="str">
        <f>IF($AB93&gt;$AB92, IFERROR(MATCH($AB92, $AB93:$AB$140, 0)-1, ROW($AC$140)-ROW()), "")</f>
        <v/>
      </c>
      <c r="AD92" s="33">
        <f t="shared" si="9"/>
        <v>-1</v>
      </c>
      <c r="AE92" s="106" t="str">
        <f t="shared" si="10"/>
        <v/>
      </c>
      <c r="AF92" s="101" t="str">
        <f t="shared" si="11"/>
        <v/>
      </c>
    </row>
    <row r="93" spans="1:32" s="33" customFormat="1" ht="92.4" customHeight="1" x14ac:dyDescent="0.3">
      <c r="A93" s="154" t="str">
        <f t="shared" si="7"/>
        <v/>
      </c>
      <c r="B93" s="162"/>
      <c r="C93" s="162" t="s">
        <v>38</v>
      </c>
      <c r="D93" s="162" t="s">
        <v>38</v>
      </c>
      <c r="E93" s="162" t="s">
        <v>339</v>
      </c>
      <c r="F93" s="162"/>
      <c r="G93" s="162"/>
      <c r="H93" s="162"/>
      <c r="I93" s="162"/>
      <c r="J93" s="162"/>
      <c r="L93" s="163">
        <v>616</v>
      </c>
      <c r="M93" s="164">
        <f>SUM(Resultatenrekening!N93:O93)</f>
        <v>0</v>
      </c>
      <c r="N93" s="165"/>
      <c r="X93" s="33">
        <v>93</v>
      </c>
      <c r="Y93" s="195"/>
      <c r="Z93" s="196"/>
      <c r="AA93" s="196"/>
      <c r="AB93" s="100">
        <f t="shared" si="8"/>
        <v>3</v>
      </c>
      <c r="AC93" s="33" t="str">
        <f>IF($AB94&gt;$AB93, IFERROR(MATCH($AB93, $AB94:$AB$140, 0)-1, ROW($AC$140)-ROW()), "")</f>
        <v/>
      </c>
      <c r="AD93" s="33">
        <f t="shared" si="9"/>
        <v>-1</v>
      </c>
      <c r="AE93" s="106" t="str">
        <f t="shared" si="10"/>
        <v/>
      </c>
      <c r="AF93" s="101" t="str">
        <f t="shared" si="11"/>
        <v/>
      </c>
    </row>
    <row r="94" spans="1:32" s="33" customFormat="1" ht="92.4" customHeight="1" x14ac:dyDescent="0.3">
      <c r="A94" s="154" t="str">
        <f t="shared" si="7"/>
        <v/>
      </c>
      <c r="B94" s="162"/>
      <c r="C94" s="162" t="s">
        <v>38</v>
      </c>
      <c r="D94" s="162" t="s">
        <v>38</v>
      </c>
      <c r="E94" s="211" t="s">
        <v>371</v>
      </c>
      <c r="F94" s="211"/>
      <c r="G94" s="211"/>
      <c r="H94" s="211"/>
      <c r="I94" s="211"/>
      <c r="J94" s="211"/>
      <c r="K94" s="211"/>
      <c r="L94" s="163">
        <v>617</v>
      </c>
      <c r="M94" s="164">
        <f>SUM(Resultatenrekening!N94:O94)</f>
        <v>0</v>
      </c>
      <c r="N94" s="165"/>
      <c r="X94" s="33">
        <v>94</v>
      </c>
      <c r="Y94" s="195"/>
      <c r="Z94" s="196"/>
      <c r="AA94" s="196"/>
      <c r="AB94" s="100">
        <f t="shared" si="8"/>
        <v>3</v>
      </c>
      <c r="AC94" s="33" t="str">
        <f>IF($AB95&gt;$AB94, IFERROR(MATCH($AB94, $AB95:$AB$140, 0)-1, ROW($AC$140)-ROW()), "")</f>
        <v/>
      </c>
      <c r="AD94" s="33">
        <f t="shared" si="9"/>
        <v>-1</v>
      </c>
      <c r="AE94" s="106" t="str">
        <f t="shared" si="10"/>
        <v/>
      </c>
      <c r="AF94" s="101" t="str">
        <f t="shared" si="11"/>
        <v/>
      </c>
    </row>
    <row r="95" spans="1:32" s="33" customFormat="1" ht="92.4" customHeight="1" x14ac:dyDescent="0.3">
      <c r="A95" s="154" t="str">
        <f t="shared" si="7"/>
        <v/>
      </c>
      <c r="B95" s="162"/>
      <c r="C95" s="162" t="s">
        <v>38</v>
      </c>
      <c r="D95" s="162" t="s">
        <v>38</v>
      </c>
      <c r="E95" s="211" t="s">
        <v>327</v>
      </c>
      <c r="F95" s="211"/>
      <c r="G95" s="211"/>
      <c r="H95" s="211"/>
      <c r="I95" s="211"/>
      <c r="J95" s="211"/>
      <c r="K95" s="211"/>
      <c r="L95" s="163">
        <v>618</v>
      </c>
      <c r="M95" s="164">
        <f>SUM(Resultatenrekening!N95:O95)</f>
        <v>0</v>
      </c>
      <c r="N95" s="165"/>
      <c r="X95" s="33">
        <v>95</v>
      </c>
      <c r="Y95" s="195"/>
      <c r="Z95" s="196"/>
      <c r="AA95" s="196"/>
      <c r="AB95" s="100">
        <f t="shared" si="8"/>
        <v>3</v>
      </c>
      <c r="AC95" s="33" t="str">
        <f>IF($AB96&gt;$AB95, IFERROR(MATCH($AB95, $AB96:$AB$140, 0)-1, ROW($AC$140)-ROW()), "")</f>
        <v/>
      </c>
      <c r="AD95" s="33">
        <f t="shared" si="9"/>
        <v>-1</v>
      </c>
      <c r="AE95" s="106" t="str">
        <f t="shared" si="10"/>
        <v/>
      </c>
      <c r="AF95" s="101" t="str">
        <f t="shared" si="11"/>
        <v/>
      </c>
    </row>
    <row r="96" spans="1:32" s="33" customFormat="1" ht="92.4" customHeight="1" x14ac:dyDescent="0.3">
      <c r="A96" s="154" t="str">
        <f t="shared" si="7"/>
        <v/>
      </c>
      <c r="B96" s="162"/>
      <c r="C96" s="162" t="s">
        <v>38</v>
      </c>
      <c r="D96" s="162" t="s">
        <v>38</v>
      </c>
      <c r="E96" s="162" t="s">
        <v>328</v>
      </c>
      <c r="F96" s="162"/>
      <c r="G96" s="162"/>
      <c r="H96" s="162"/>
      <c r="I96" s="162"/>
      <c r="J96" s="162"/>
      <c r="L96" s="163">
        <v>619</v>
      </c>
      <c r="M96" s="164">
        <f>SUM(Resultatenrekening!N96:O96)</f>
        <v>0</v>
      </c>
      <c r="N96" s="165"/>
      <c r="X96" s="33">
        <v>96</v>
      </c>
      <c r="Y96" s="195"/>
      <c r="Z96" s="196"/>
      <c r="AA96" s="196"/>
      <c r="AB96" s="100">
        <f t="shared" si="8"/>
        <v>3</v>
      </c>
      <c r="AC96" s="33" t="str">
        <f>IF($AB97&gt;$AB96, IFERROR(MATCH($AB96, $AB97:$AB$140, 0)-1, ROW($AC$140)-ROW()), "")</f>
        <v/>
      </c>
      <c r="AD96" s="33">
        <f t="shared" si="9"/>
        <v>-1</v>
      </c>
      <c r="AE96" s="106" t="str">
        <f t="shared" si="10"/>
        <v/>
      </c>
      <c r="AF96" s="101" t="str">
        <f t="shared" si="11"/>
        <v/>
      </c>
    </row>
    <row r="97" spans="1:32" s="33" customFormat="1" ht="92.4" customHeight="1" x14ac:dyDescent="0.3">
      <c r="A97" s="154" t="str">
        <f t="shared" si="7"/>
        <v/>
      </c>
      <c r="B97" s="162"/>
      <c r="C97" s="162" t="s">
        <v>38</v>
      </c>
      <c r="D97" s="162" t="s">
        <v>59</v>
      </c>
      <c r="E97" s="162"/>
      <c r="F97" s="162"/>
      <c r="G97" s="162"/>
      <c r="H97" s="162"/>
      <c r="I97" s="162"/>
      <c r="J97" s="162"/>
      <c r="L97" s="163">
        <v>62</v>
      </c>
      <c r="M97" s="164">
        <f>SUM(Resultatenrekening!N97:O97)</f>
        <v>0</v>
      </c>
      <c r="N97" s="165"/>
      <c r="X97" s="33">
        <v>97</v>
      </c>
      <c r="Y97" s="195"/>
      <c r="Z97" s="196"/>
      <c r="AA97" s="196"/>
      <c r="AB97" s="100">
        <f t="shared" si="8"/>
        <v>2</v>
      </c>
      <c r="AC97" s="33">
        <f>IF($AB98&gt;$AB97, IFERROR(MATCH($AB97, $AB98:$AB$140, 0)-1, ROW($AC$140)-ROW()), "")</f>
        <v>14</v>
      </c>
      <c r="AD97" s="33">
        <f t="shared" si="9"/>
        <v>-1</v>
      </c>
      <c r="AE97" s="106" t="str">
        <f t="shared" si="10"/>
        <v/>
      </c>
      <c r="AF97" s="101" t="str">
        <f t="shared" si="11"/>
        <v/>
      </c>
    </row>
    <row r="98" spans="1:32" s="33" customFormat="1" ht="92.4" customHeight="1" x14ac:dyDescent="0.3">
      <c r="A98" s="154" t="str">
        <f t="shared" si="7"/>
        <v/>
      </c>
      <c r="B98" s="162"/>
      <c r="C98" s="162" t="s">
        <v>38</v>
      </c>
      <c r="D98" s="162" t="s">
        <v>38</v>
      </c>
      <c r="E98" s="162" t="s">
        <v>372</v>
      </c>
      <c r="F98" s="162"/>
      <c r="G98" s="162"/>
      <c r="H98" s="162"/>
      <c r="I98" s="162"/>
      <c r="J98" s="162"/>
      <c r="L98" s="163">
        <v>620</v>
      </c>
      <c r="M98" s="164">
        <f>SUM(Resultatenrekening!N98:O98)</f>
        <v>0</v>
      </c>
      <c r="N98" s="165"/>
      <c r="X98" s="33">
        <v>98</v>
      </c>
      <c r="Y98" s="195"/>
      <c r="Z98" s="196"/>
      <c r="AA98" s="196"/>
      <c r="AB98" s="100">
        <f t="shared" si="8"/>
        <v>3</v>
      </c>
      <c r="AC98" s="33">
        <f>IF($AB99&gt;$AB98, IFERROR(MATCH($AB98, $AB99:$AB$140, 0)-1, ROW($AC$140)-ROW()), "")</f>
        <v>5</v>
      </c>
      <c r="AD98" s="33">
        <f t="shared" si="9"/>
        <v>-1</v>
      </c>
      <c r="AE98" s="106" t="str">
        <f t="shared" si="10"/>
        <v/>
      </c>
      <c r="AF98" s="101" t="str">
        <f t="shared" si="11"/>
        <v/>
      </c>
    </row>
    <row r="99" spans="1:32" s="33" customFormat="1" ht="92.4" customHeight="1" x14ac:dyDescent="0.3">
      <c r="A99" s="154" t="str">
        <f t="shared" si="7"/>
        <v/>
      </c>
      <c r="B99" s="162"/>
      <c r="C99" s="162"/>
      <c r="D99" s="162"/>
      <c r="E99" s="162"/>
      <c r="F99" s="162" t="s">
        <v>346</v>
      </c>
      <c r="G99" s="162"/>
      <c r="H99" s="162"/>
      <c r="I99" s="162"/>
      <c r="J99" s="162"/>
      <c r="L99" s="163">
        <v>6200</v>
      </c>
      <c r="M99" s="164">
        <f>SUM(Resultatenrekening!N99:O99)</f>
        <v>0</v>
      </c>
      <c r="N99" s="165"/>
      <c r="X99" s="33">
        <v>99</v>
      </c>
      <c r="Y99" s="195"/>
      <c r="Z99" s="196"/>
      <c r="AA99" s="196"/>
      <c r="AB99" s="100">
        <f t="shared" si="8"/>
        <v>4</v>
      </c>
      <c r="AC99" s="33" t="str">
        <f>IF($AB100&gt;$AB99, IFERROR(MATCH($AB99, $AB100:$AB$140, 0)-1, ROW($AC$140)-ROW()), "")</f>
        <v/>
      </c>
      <c r="AD99" s="33">
        <f t="shared" si="9"/>
        <v>-1</v>
      </c>
      <c r="AE99" s="106" t="str">
        <f t="shared" si="10"/>
        <v/>
      </c>
      <c r="AF99" s="101" t="str">
        <f t="shared" si="11"/>
        <v/>
      </c>
    </row>
    <row r="100" spans="1:32" s="33" customFormat="1" ht="92.4" customHeight="1" x14ac:dyDescent="0.3">
      <c r="A100" s="154" t="str">
        <f t="shared" si="7"/>
        <v/>
      </c>
      <c r="B100" s="162"/>
      <c r="C100" s="162"/>
      <c r="D100" s="162"/>
      <c r="E100" s="162"/>
      <c r="F100" s="162" t="s">
        <v>347</v>
      </c>
      <c r="G100" s="162"/>
      <c r="H100" s="162"/>
      <c r="I100" s="162"/>
      <c r="J100" s="162"/>
      <c r="L100" s="163">
        <v>6201</v>
      </c>
      <c r="M100" s="164">
        <f>SUM(Resultatenrekening!N100:O100)</f>
        <v>0</v>
      </c>
      <c r="N100" s="165"/>
      <c r="X100" s="33">
        <v>100</v>
      </c>
      <c r="Y100" s="195"/>
      <c r="Z100" s="196"/>
      <c r="AA100" s="196"/>
      <c r="AB100" s="100">
        <f t="shared" si="8"/>
        <v>4</v>
      </c>
      <c r="AC100" s="33" t="str">
        <f>IF($AB101&gt;$AB100, IFERROR(MATCH($AB100, $AB101:$AB$140, 0)-1, ROW($AC$140)-ROW()), "")</f>
        <v/>
      </c>
      <c r="AD100" s="33">
        <f t="shared" si="9"/>
        <v>-1</v>
      </c>
      <c r="AE100" s="106" t="str">
        <f t="shared" si="10"/>
        <v/>
      </c>
      <c r="AF100" s="101" t="str">
        <f t="shared" si="11"/>
        <v/>
      </c>
    </row>
    <row r="101" spans="1:32" s="33" customFormat="1" ht="92.4" customHeight="1" x14ac:dyDescent="0.3">
      <c r="A101" s="154" t="str">
        <f t="shared" si="7"/>
        <v/>
      </c>
      <c r="B101" s="162"/>
      <c r="C101" s="162"/>
      <c r="D101" s="162"/>
      <c r="E101" s="162"/>
      <c r="F101" s="162" t="s">
        <v>348</v>
      </c>
      <c r="G101" s="162"/>
      <c r="H101" s="162"/>
      <c r="I101" s="162"/>
      <c r="J101" s="162"/>
      <c r="L101" s="163">
        <v>6202</v>
      </c>
      <c r="M101" s="164">
        <f>SUM(Resultatenrekening!N101:O101)</f>
        <v>0</v>
      </c>
      <c r="N101" s="165"/>
      <c r="X101" s="33">
        <v>101</v>
      </c>
      <c r="Y101" s="195"/>
      <c r="Z101" s="196"/>
      <c r="AA101" s="196"/>
      <c r="AB101" s="100">
        <f t="shared" si="8"/>
        <v>4</v>
      </c>
      <c r="AC101" s="33" t="str">
        <f>IF($AB102&gt;$AB101, IFERROR(MATCH($AB101, $AB102:$AB$140, 0)-1, ROW($AC$140)-ROW()), "")</f>
        <v/>
      </c>
      <c r="AD101" s="33">
        <f t="shared" si="9"/>
        <v>-1</v>
      </c>
      <c r="AE101" s="106" t="str">
        <f t="shared" si="10"/>
        <v/>
      </c>
      <c r="AF101" s="101" t="str">
        <f t="shared" si="11"/>
        <v/>
      </c>
    </row>
    <row r="102" spans="1:32" s="33" customFormat="1" ht="92.4" customHeight="1" x14ac:dyDescent="0.3">
      <c r="A102" s="154" t="str">
        <f t="shared" si="7"/>
        <v/>
      </c>
      <c r="B102" s="162"/>
      <c r="C102" s="162"/>
      <c r="D102" s="162"/>
      <c r="E102" s="162"/>
      <c r="F102" s="162" t="s">
        <v>349</v>
      </c>
      <c r="G102" s="162"/>
      <c r="H102" s="162"/>
      <c r="I102" s="162"/>
      <c r="J102" s="162"/>
      <c r="L102" s="163">
        <v>6203</v>
      </c>
      <c r="M102" s="164">
        <f>SUM(Resultatenrekening!N102:O102)</f>
        <v>0</v>
      </c>
      <c r="N102" s="165"/>
      <c r="X102" s="33">
        <v>102</v>
      </c>
      <c r="Y102" s="195"/>
      <c r="Z102" s="196"/>
      <c r="AA102" s="196"/>
      <c r="AB102" s="100">
        <f t="shared" si="8"/>
        <v>4</v>
      </c>
      <c r="AC102" s="33" t="str">
        <f>IF($AB103&gt;$AB102, IFERROR(MATCH($AB102, $AB103:$AB$140, 0)-1, ROW($AC$140)-ROW()), "")</f>
        <v/>
      </c>
      <c r="AD102" s="33">
        <f t="shared" si="9"/>
        <v>-1</v>
      </c>
      <c r="AE102" s="106" t="str">
        <f t="shared" si="10"/>
        <v/>
      </c>
      <c r="AF102" s="101" t="str">
        <f t="shared" si="11"/>
        <v/>
      </c>
    </row>
    <row r="103" spans="1:32" s="33" customFormat="1" ht="92.4" customHeight="1" x14ac:dyDescent="0.3">
      <c r="A103" s="154" t="str">
        <f t="shared" si="7"/>
        <v/>
      </c>
      <c r="B103" s="162"/>
      <c r="C103" s="162"/>
      <c r="D103" s="162"/>
      <c r="E103" s="162"/>
      <c r="F103" s="162" t="s">
        <v>350</v>
      </c>
      <c r="G103" s="162"/>
      <c r="H103" s="162"/>
      <c r="I103" s="162"/>
      <c r="J103" s="162"/>
      <c r="L103" s="163">
        <v>6204</v>
      </c>
      <c r="M103" s="164">
        <f>SUM(Resultatenrekening!N103:O103)</f>
        <v>0</v>
      </c>
      <c r="N103" s="165"/>
      <c r="X103" s="33">
        <v>103</v>
      </c>
      <c r="Y103" s="195"/>
      <c r="Z103" s="196"/>
      <c r="AA103" s="196"/>
      <c r="AB103" s="100">
        <f t="shared" si="8"/>
        <v>4</v>
      </c>
      <c r="AC103" s="33" t="str">
        <f>IF($AB104&gt;$AB103, IFERROR(MATCH($AB103, $AB104:$AB$140, 0)-1, ROW($AC$140)-ROW()), "")</f>
        <v/>
      </c>
      <c r="AD103" s="33">
        <f t="shared" si="9"/>
        <v>-1</v>
      </c>
      <c r="AE103" s="106" t="str">
        <f t="shared" si="10"/>
        <v/>
      </c>
      <c r="AF103" s="101" t="str">
        <f t="shared" si="11"/>
        <v/>
      </c>
    </row>
    <row r="104" spans="1:32" s="33" customFormat="1" ht="92.4" customHeight="1" x14ac:dyDescent="0.3">
      <c r="A104" s="154" t="str">
        <f t="shared" si="7"/>
        <v/>
      </c>
      <c r="B104" s="162"/>
      <c r="C104" s="162" t="s">
        <v>38</v>
      </c>
      <c r="D104" s="162" t="s">
        <v>38</v>
      </c>
      <c r="E104" s="162" t="s">
        <v>373</v>
      </c>
      <c r="F104" s="162"/>
      <c r="G104" s="162"/>
      <c r="H104" s="162"/>
      <c r="I104" s="162"/>
      <c r="J104" s="162"/>
      <c r="L104" s="163">
        <v>621</v>
      </c>
      <c r="M104" s="164">
        <f>SUM(Resultatenrekening!N104:O104)</f>
        <v>0</v>
      </c>
      <c r="N104" s="165"/>
      <c r="X104" s="33">
        <v>104</v>
      </c>
      <c r="Y104" s="195"/>
      <c r="Z104" s="196"/>
      <c r="AA104" s="196"/>
      <c r="AB104" s="100">
        <f t="shared" si="8"/>
        <v>3</v>
      </c>
      <c r="AC104" s="33" t="str">
        <f>IF($AB105&gt;$AB104, IFERROR(MATCH($AB104, $AB105:$AB$140, 0)-1, ROW($AC$140)-ROW()), "")</f>
        <v/>
      </c>
      <c r="AD104" s="33">
        <f t="shared" si="9"/>
        <v>-1</v>
      </c>
      <c r="AE104" s="106" t="str">
        <f t="shared" si="10"/>
        <v/>
      </c>
      <c r="AF104" s="101" t="str">
        <f t="shared" si="11"/>
        <v/>
      </c>
    </row>
    <row r="105" spans="1:32" s="33" customFormat="1" ht="92.4" customHeight="1" x14ac:dyDescent="0.3">
      <c r="A105" s="154" t="str">
        <f t="shared" si="7"/>
        <v/>
      </c>
      <c r="B105" s="162"/>
      <c r="C105" s="162" t="s">
        <v>38</v>
      </c>
      <c r="D105" s="162" t="s">
        <v>38</v>
      </c>
      <c r="E105" s="162" t="s">
        <v>374</v>
      </c>
      <c r="F105" s="162"/>
      <c r="G105" s="162"/>
      <c r="H105" s="162"/>
      <c r="I105" s="162"/>
      <c r="J105" s="162"/>
      <c r="L105" s="163">
        <v>622</v>
      </c>
      <c r="M105" s="164">
        <f>SUM(Resultatenrekening!N105:O105)</f>
        <v>0</v>
      </c>
      <c r="N105" s="165"/>
      <c r="X105" s="33">
        <v>105</v>
      </c>
      <c r="Y105" s="195"/>
      <c r="Z105" s="196"/>
      <c r="AA105" s="196"/>
      <c r="AB105" s="100">
        <f t="shared" si="8"/>
        <v>3</v>
      </c>
      <c r="AC105" s="33" t="str">
        <f>IF($AB106&gt;$AB105, IFERROR(MATCH($AB105, $AB106:$AB$140, 0)-1, ROW($AC$140)-ROW()), "")</f>
        <v/>
      </c>
      <c r="AD105" s="33">
        <f t="shared" si="9"/>
        <v>-1</v>
      </c>
      <c r="AE105" s="106" t="str">
        <f t="shared" si="10"/>
        <v/>
      </c>
      <c r="AF105" s="101" t="str">
        <f t="shared" si="11"/>
        <v/>
      </c>
    </row>
    <row r="106" spans="1:32" s="33" customFormat="1" ht="92.4" customHeight="1" x14ac:dyDescent="0.3">
      <c r="A106" s="154" t="str">
        <f t="shared" si="7"/>
        <v/>
      </c>
      <c r="B106" s="162"/>
      <c r="C106" s="162" t="s">
        <v>38</v>
      </c>
      <c r="D106" s="162" t="s">
        <v>38</v>
      </c>
      <c r="E106" s="162" t="s">
        <v>375</v>
      </c>
      <c r="F106" s="162"/>
      <c r="G106" s="162"/>
      <c r="H106" s="162"/>
      <c r="I106" s="162"/>
      <c r="J106" s="162"/>
      <c r="L106" s="163">
        <v>623</v>
      </c>
      <c r="M106" s="164">
        <f>SUM(Resultatenrekening!N106:O106)</f>
        <v>0</v>
      </c>
      <c r="N106" s="165"/>
      <c r="X106" s="33">
        <v>106</v>
      </c>
      <c r="Y106" s="195"/>
      <c r="Z106" s="196"/>
      <c r="AA106" s="196"/>
      <c r="AB106" s="100">
        <f t="shared" si="8"/>
        <v>3</v>
      </c>
      <c r="AC106" s="33">
        <f>IF($AB107&gt;$AB106, IFERROR(MATCH($AB106, $AB107:$AB$140, 0)-1, ROW($AC$140)-ROW()), "")</f>
        <v>4</v>
      </c>
      <c r="AD106" s="33">
        <f t="shared" si="9"/>
        <v>-1</v>
      </c>
      <c r="AE106" s="106" t="str">
        <f t="shared" si="10"/>
        <v/>
      </c>
      <c r="AF106" s="101" t="str">
        <f t="shared" si="11"/>
        <v/>
      </c>
    </row>
    <row r="107" spans="1:32" s="33" customFormat="1" ht="92.4" customHeight="1" x14ac:dyDescent="0.3">
      <c r="A107" s="154" t="str">
        <f t="shared" si="7"/>
        <v/>
      </c>
      <c r="B107" s="162"/>
      <c r="C107" s="162"/>
      <c r="D107" s="162"/>
      <c r="E107" s="162"/>
      <c r="F107" s="162" t="s">
        <v>351</v>
      </c>
      <c r="G107" s="162"/>
      <c r="H107" s="162"/>
      <c r="I107" s="162"/>
      <c r="J107" s="162"/>
      <c r="L107" s="163">
        <v>6230</v>
      </c>
      <c r="M107" s="164">
        <f>SUM(Resultatenrekening!N107:O107)</f>
        <v>0</v>
      </c>
      <c r="N107" s="165"/>
      <c r="X107" s="33">
        <v>107</v>
      </c>
      <c r="Y107" s="195"/>
      <c r="Z107" s="196"/>
      <c r="AA107" s="196"/>
      <c r="AB107" s="100">
        <f t="shared" si="8"/>
        <v>4</v>
      </c>
      <c r="AC107" s="33" t="str">
        <f>IF($AB108&gt;$AB107, IFERROR(MATCH($AB107, $AB108:$AB$140, 0)-1, ROW($AC$140)-ROW()), "")</f>
        <v/>
      </c>
      <c r="AD107" s="33">
        <f t="shared" si="9"/>
        <v>-1</v>
      </c>
      <c r="AE107" s="106" t="str">
        <f t="shared" si="10"/>
        <v/>
      </c>
      <c r="AF107" s="101" t="str">
        <f t="shared" si="11"/>
        <v/>
      </c>
    </row>
    <row r="108" spans="1:32" s="33" customFormat="1" ht="92.4" customHeight="1" x14ac:dyDescent="0.3">
      <c r="A108" s="154" t="str">
        <f t="shared" si="7"/>
        <v/>
      </c>
      <c r="B108" s="162"/>
      <c r="C108" s="162"/>
      <c r="D108" s="162"/>
      <c r="E108" s="162"/>
      <c r="F108" s="162" t="s">
        <v>352</v>
      </c>
      <c r="G108" s="162"/>
      <c r="H108" s="162"/>
      <c r="I108" s="162"/>
      <c r="J108" s="162"/>
      <c r="L108" s="163">
        <v>6231</v>
      </c>
      <c r="M108" s="164">
        <f>SUM(Resultatenrekening!N108:O108)</f>
        <v>0</v>
      </c>
      <c r="N108" s="165"/>
      <c r="X108" s="33">
        <v>108</v>
      </c>
      <c r="Y108" s="195"/>
      <c r="Z108" s="196"/>
      <c r="AA108" s="196"/>
      <c r="AB108" s="100">
        <f t="shared" si="8"/>
        <v>4</v>
      </c>
      <c r="AC108" s="33" t="str">
        <f>IF($AB109&gt;$AB108, IFERROR(MATCH($AB108, $AB109:$AB$140, 0)-1, ROW($AC$140)-ROW()), "")</f>
        <v/>
      </c>
      <c r="AD108" s="33">
        <f t="shared" si="9"/>
        <v>-1</v>
      </c>
      <c r="AE108" s="106" t="str">
        <f t="shared" si="10"/>
        <v/>
      </c>
      <c r="AF108" s="101" t="str">
        <f t="shared" si="11"/>
        <v/>
      </c>
    </row>
    <row r="109" spans="1:32" s="33" customFormat="1" ht="92.4" customHeight="1" x14ac:dyDescent="0.3">
      <c r="A109" s="154" t="str">
        <f t="shared" si="7"/>
        <v/>
      </c>
      <c r="B109" s="162"/>
      <c r="C109" s="162"/>
      <c r="D109" s="162"/>
      <c r="E109" s="162"/>
      <c r="F109" s="162" t="s">
        <v>353</v>
      </c>
      <c r="G109" s="162"/>
      <c r="H109" s="162"/>
      <c r="I109" s="162"/>
      <c r="J109" s="162"/>
      <c r="L109" s="163">
        <v>6233</v>
      </c>
      <c r="M109" s="164">
        <f>SUM(Resultatenrekening!N109:O109)</f>
        <v>0</v>
      </c>
      <c r="N109" s="165"/>
      <c r="X109" s="33">
        <v>109</v>
      </c>
      <c r="Y109" s="195"/>
      <c r="Z109" s="196"/>
      <c r="AA109" s="196"/>
      <c r="AB109" s="100">
        <f t="shared" si="8"/>
        <v>4</v>
      </c>
      <c r="AC109" s="33" t="str">
        <f>IF($AB110&gt;$AB109, IFERROR(MATCH($AB109, $AB110:$AB$140, 0)-1, ROW($AC$140)-ROW()), "")</f>
        <v/>
      </c>
      <c r="AD109" s="33">
        <f t="shared" si="9"/>
        <v>-1</v>
      </c>
      <c r="AE109" s="106" t="str">
        <f t="shared" si="10"/>
        <v/>
      </c>
      <c r="AF109" s="101" t="str">
        <f t="shared" si="11"/>
        <v/>
      </c>
    </row>
    <row r="110" spans="1:32" s="33" customFormat="1" ht="92.4" customHeight="1" x14ac:dyDescent="0.3">
      <c r="A110" s="154" t="str">
        <f t="shared" si="7"/>
        <v/>
      </c>
      <c r="B110" s="162"/>
      <c r="C110" s="162"/>
      <c r="D110" s="162"/>
      <c r="E110" s="162"/>
      <c r="F110" s="162" t="s">
        <v>354</v>
      </c>
      <c r="G110" s="162"/>
      <c r="H110" s="162"/>
      <c r="I110" s="162"/>
      <c r="J110" s="162"/>
      <c r="L110" s="163">
        <v>6238</v>
      </c>
      <c r="M110" s="164">
        <f>SUM(Resultatenrekening!N110:O110)</f>
        <v>0</v>
      </c>
      <c r="N110" s="165"/>
      <c r="X110" s="33">
        <v>110</v>
      </c>
      <c r="Y110" s="195"/>
      <c r="Z110" s="196"/>
      <c r="AA110" s="196"/>
      <c r="AB110" s="100">
        <f t="shared" si="8"/>
        <v>4</v>
      </c>
      <c r="AC110" s="33" t="str">
        <f>IF($AB111&gt;$AB110, IFERROR(MATCH($AB110, $AB111:$AB$140, 0)-1, ROW($AC$140)-ROW()), "")</f>
        <v/>
      </c>
      <c r="AD110" s="33">
        <f t="shared" si="9"/>
        <v>-1</v>
      </c>
      <c r="AE110" s="106" t="str">
        <f t="shared" si="10"/>
        <v/>
      </c>
      <c r="AF110" s="101" t="str">
        <f t="shared" si="11"/>
        <v/>
      </c>
    </row>
    <row r="111" spans="1:32" s="33" customFormat="1" ht="92.4" customHeight="1" x14ac:dyDescent="0.3">
      <c r="A111" s="154" t="str">
        <f t="shared" si="7"/>
        <v/>
      </c>
      <c r="B111" s="162"/>
      <c r="C111" s="162" t="s">
        <v>38</v>
      </c>
      <c r="D111" s="162" t="s">
        <v>38</v>
      </c>
      <c r="E111" s="162" t="s">
        <v>376</v>
      </c>
      <c r="F111" s="162"/>
      <c r="G111" s="162"/>
      <c r="H111" s="162"/>
      <c r="I111" s="162"/>
      <c r="J111" s="162"/>
      <c r="L111" s="163">
        <v>624</v>
      </c>
      <c r="M111" s="164">
        <f>SUM(Resultatenrekening!N111:O111)</f>
        <v>0</v>
      </c>
      <c r="N111" s="165"/>
      <c r="X111" s="33">
        <v>111</v>
      </c>
      <c r="Y111" s="195"/>
      <c r="Z111" s="196"/>
      <c r="AA111" s="196"/>
      <c r="AB111" s="100">
        <f t="shared" si="8"/>
        <v>3</v>
      </c>
      <c r="AC111" s="33" t="str">
        <f>IF($AB112&gt;$AB111, IFERROR(MATCH($AB111, $AB112:$AB$140, 0)-1, ROW($AC$140)-ROW()), "")</f>
        <v/>
      </c>
      <c r="AD111" s="33">
        <f t="shared" si="9"/>
        <v>-1</v>
      </c>
      <c r="AE111" s="106" t="str">
        <f t="shared" si="10"/>
        <v/>
      </c>
      <c r="AF111" s="101" t="str">
        <f t="shared" si="11"/>
        <v/>
      </c>
    </row>
    <row r="112" spans="1:32" s="33" customFormat="1" ht="92.4" customHeight="1" x14ac:dyDescent="0.3">
      <c r="A112" s="154" t="str">
        <f t="shared" si="7"/>
        <v/>
      </c>
      <c r="B112" s="162"/>
      <c r="C112" s="162" t="s">
        <v>38</v>
      </c>
      <c r="D112" s="211" t="s">
        <v>60</v>
      </c>
      <c r="E112" s="211"/>
      <c r="F112" s="211"/>
      <c r="G112" s="211"/>
      <c r="H112" s="211"/>
      <c r="I112" s="211"/>
      <c r="J112" s="211"/>
      <c r="K112" s="211"/>
      <c r="L112" s="163">
        <v>630</v>
      </c>
      <c r="M112" s="164">
        <f>SUM(Resultatenrekening!N112:O112)</f>
        <v>0</v>
      </c>
      <c r="N112" s="165"/>
      <c r="X112" s="33">
        <v>112</v>
      </c>
      <c r="Y112" s="195"/>
      <c r="Z112" s="196"/>
      <c r="AA112" s="196"/>
      <c r="AB112" s="100">
        <f t="shared" si="8"/>
        <v>2</v>
      </c>
      <c r="AC112" s="33" t="str">
        <f>IF($AB113&gt;$AB112, IFERROR(MATCH($AB112, $AB113:$AB$140, 0)-1, ROW($AC$140)-ROW()), "")</f>
        <v/>
      </c>
      <c r="AD112" s="33">
        <f t="shared" si="9"/>
        <v>-1</v>
      </c>
      <c r="AE112" s="106" t="str">
        <f t="shared" si="10"/>
        <v/>
      </c>
      <c r="AF112" s="101" t="str">
        <f t="shared" si="11"/>
        <v/>
      </c>
    </row>
    <row r="113" spans="1:32" s="33" customFormat="1" ht="92.4" customHeight="1" x14ac:dyDescent="0.3">
      <c r="A113" s="154" t="str">
        <f t="shared" si="7"/>
        <v/>
      </c>
      <c r="B113" s="162"/>
      <c r="C113" s="162" t="s">
        <v>38</v>
      </c>
      <c r="D113" s="211" t="s">
        <v>377</v>
      </c>
      <c r="E113" s="211"/>
      <c r="F113" s="211"/>
      <c r="G113" s="211"/>
      <c r="H113" s="211"/>
      <c r="I113" s="211"/>
      <c r="J113" s="211"/>
      <c r="K113" s="211"/>
      <c r="L113" s="163" t="s">
        <v>22</v>
      </c>
      <c r="M113" s="164">
        <f>SUM(Resultatenrekening!N113:O113)</f>
        <v>0</v>
      </c>
      <c r="N113" s="165"/>
      <c r="X113" s="33">
        <v>113</v>
      </c>
      <c r="Y113" s="195"/>
      <c r="Z113" s="196"/>
      <c r="AA113" s="196"/>
      <c r="AB113" s="100">
        <f t="shared" si="8"/>
        <v>2</v>
      </c>
      <c r="AC113" s="33" t="str">
        <f>IF($AB114&gt;$AB113, IFERROR(MATCH($AB113, $AB114:$AB$140, 0)-1, ROW($AC$140)-ROW()), "")</f>
        <v/>
      </c>
      <c r="AD113" s="33">
        <f t="shared" si="9"/>
        <v>-1</v>
      </c>
      <c r="AE113" s="106" t="str">
        <f t="shared" si="10"/>
        <v/>
      </c>
      <c r="AF113" s="101" t="str">
        <f t="shared" si="11"/>
        <v/>
      </c>
    </row>
    <row r="114" spans="1:32" s="33" customFormat="1" ht="92.4" customHeight="1" x14ac:dyDescent="0.3">
      <c r="A114" s="154" t="str">
        <f t="shared" si="7"/>
        <v/>
      </c>
      <c r="B114" s="162"/>
      <c r="C114" s="162" t="s">
        <v>38</v>
      </c>
      <c r="D114" s="211" t="s">
        <v>61</v>
      </c>
      <c r="E114" s="211"/>
      <c r="F114" s="211"/>
      <c r="G114" s="211"/>
      <c r="H114" s="211"/>
      <c r="I114" s="211"/>
      <c r="J114" s="211"/>
      <c r="K114" s="211"/>
      <c r="L114" s="163" t="s">
        <v>23</v>
      </c>
      <c r="M114" s="164">
        <f>SUM(Resultatenrekening!N114:O114)</f>
        <v>0</v>
      </c>
      <c r="N114" s="165"/>
      <c r="X114" s="33">
        <v>114</v>
      </c>
      <c r="Y114" s="195"/>
      <c r="Z114" s="196"/>
      <c r="AA114" s="196"/>
      <c r="AB114" s="100">
        <f t="shared" si="8"/>
        <v>2</v>
      </c>
      <c r="AC114" s="33" t="str">
        <f>IF($AB115&gt;$AB114, IFERROR(MATCH($AB114, $AB115:$AB$140, 0)-1, ROW($AC$140)-ROW()), "")</f>
        <v/>
      </c>
      <c r="AD114" s="33">
        <f t="shared" si="9"/>
        <v>-1</v>
      </c>
      <c r="AE114" s="106" t="str">
        <f t="shared" si="10"/>
        <v/>
      </c>
      <c r="AF114" s="101" t="str">
        <f t="shared" si="11"/>
        <v/>
      </c>
    </row>
    <row r="115" spans="1:32" s="33" customFormat="1" ht="92.4" customHeight="1" x14ac:dyDescent="0.3">
      <c r="A115" s="154" t="str">
        <f t="shared" si="7"/>
        <v/>
      </c>
      <c r="B115" s="162"/>
      <c r="C115" s="162" t="s">
        <v>38</v>
      </c>
      <c r="D115" s="162" t="s">
        <v>4</v>
      </c>
      <c r="E115" s="162"/>
      <c r="F115" s="162"/>
      <c r="G115" s="162"/>
      <c r="H115" s="162"/>
      <c r="I115" s="162"/>
      <c r="J115" s="162"/>
      <c r="L115" s="163" t="s">
        <v>24</v>
      </c>
      <c r="M115" s="164">
        <f>SUM(Resultatenrekening!N115:O115)</f>
        <v>0</v>
      </c>
      <c r="N115" s="165"/>
      <c r="X115" s="33">
        <v>115</v>
      </c>
      <c r="Y115" s="195"/>
      <c r="Z115" s="196"/>
      <c r="AA115" s="196"/>
      <c r="AB115" s="100">
        <f t="shared" si="8"/>
        <v>2</v>
      </c>
      <c r="AC115" s="33" t="str">
        <f>IF($AB116&gt;$AB115, IFERROR(MATCH($AB115, $AB116:$AB$140, 0)-1, ROW($AC$140)-ROW()), "")</f>
        <v/>
      </c>
      <c r="AD115" s="33">
        <f t="shared" si="9"/>
        <v>-1</v>
      </c>
      <c r="AE115" s="106" t="str">
        <f t="shared" si="10"/>
        <v/>
      </c>
      <c r="AF115" s="101" t="str">
        <f t="shared" si="11"/>
        <v/>
      </c>
    </row>
    <row r="116" spans="1:32" s="33" customFormat="1" ht="92.4" customHeight="1" x14ac:dyDescent="0.3">
      <c r="A116" s="154" t="str">
        <f t="shared" si="7"/>
        <v/>
      </c>
      <c r="B116" s="162"/>
      <c r="C116" s="162" t="s">
        <v>38</v>
      </c>
      <c r="D116" s="162" t="s">
        <v>84</v>
      </c>
      <c r="E116" s="162"/>
      <c r="F116" s="162"/>
      <c r="G116" s="162"/>
      <c r="H116" s="162"/>
      <c r="I116" s="162"/>
      <c r="J116" s="162"/>
      <c r="L116" s="163">
        <v>649</v>
      </c>
      <c r="M116" s="164">
        <f>SUM(Resultatenrekening!N116:O116)</f>
        <v>0</v>
      </c>
      <c r="N116" s="165"/>
      <c r="X116" s="33">
        <v>116</v>
      </c>
      <c r="Y116" s="195"/>
      <c r="Z116" s="196"/>
      <c r="AA116" s="196"/>
      <c r="AB116" s="100">
        <f t="shared" si="8"/>
        <v>2</v>
      </c>
      <c r="AC116" s="33" t="str">
        <f>IF($AB117&gt;$AB116, IFERROR(MATCH($AB116, $AB117:$AB$140, 0)-1, ROW($AC$140)-ROW()), "")</f>
        <v/>
      </c>
      <c r="AD116" s="33">
        <f t="shared" si="9"/>
        <v>-1</v>
      </c>
      <c r="AE116" s="106" t="str">
        <f t="shared" si="10"/>
        <v/>
      </c>
      <c r="AF116" s="101" t="str">
        <f t="shared" si="11"/>
        <v/>
      </c>
    </row>
    <row r="117" spans="1:32" s="33" customFormat="1" ht="92.4" customHeight="1" x14ac:dyDescent="0.3">
      <c r="A117" s="154" t="str">
        <f t="shared" si="7"/>
        <v/>
      </c>
      <c r="B117" s="162"/>
      <c r="C117" s="162" t="s">
        <v>38</v>
      </c>
      <c r="D117" s="162" t="s">
        <v>26</v>
      </c>
      <c r="E117" s="162"/>
      <c r="F117" s="162"/>
      <c r="G117" s="162"/>
      <c r="H117" s="162"/>
      <c r="I117" s="162"/>
      <c r="J117" s="162"/>
      <c r="L117" s="163" t="s">
        <v>25</v>
      </c>
      <c r="M117" s="164">
        <f>SUM(Resultatenrekening!N117:O117)</f>
        <v>0</v>
      </c>
      <c r="N117" s="165"/>
      <c r="X117" s="33">
        <v>117</v>
      </c>
      <c r="Y117" s="195"/>
      <c r="Z117" s="196"/>
      <c r="AA117" s="196"/>
      <c r="AB117" s="100">
        <f t="shared" si="8"/>
        <v>2</v>
      </c>
      <c r="AC117" s="33" t="str">
        <f>IF($AB118&gt;$AB117, IFERROR(MATCH($AB117, $AB118:$AB$140, 0)-1, ROW($AC$140)-ROW()), "")</f>
        <v/>
      </c>
      <c r="AD117" s="33">
        <f t="shared" si="9"/>
        <v>-1</v>
      </c>
      <c r="AE117" s="106" t="str">
        <f t="shared" si="10"/>
        <v/>
      </c>
      <c r="AF117" s="101" t="str">
        <f t="shared" si="11"/>
        <v/>
      </c>
    </row>
    <row r="118" spans="1:32" s="33" customFormat="1" ht="92.4" customHeight="1" x14ac:dyDescent="0.3">
      <c r="A118" s="154" t="str">
        <f t="shared" si="7"/>
        <v/>
      </c>
      <c r="B118" s="162"/>
      <c r="C118" s="162" t="s">
        <v>62</v>
      </c>
      <c r="D118" s="162"/>
      <c r="E118" s="162"/>
      <c r="F118" s="162"/>
      <c r="G118" s="162"/>
      <c r="H118" s="162"/>
      <c r="I118" s="162"/>
      <c r="J118" s="162"/>
      <c r="L118" s="163">
        <v>9901</v>
      </c>
      <c r="M118" s="164">
        <f>SUM(Resultatenrekening!N118:O118)</f>
        <v>0</v>
      </c>
      <c r="N118" s="165"/>
      <c r="X118" s="33">
        <v>118</v>
      </c>
      <c r="Y118" s="195"/>
      <c r="Z118" s="196"/>
      <c r="AA118" s="196"/>
      <c r="AB118" s="100">
        <f t="shared" si="8"/>
        <v>1</v>
      </c>
      <c r="AC118" s="33" t="str">
        <f>IF($AB119&gt;$AB118, IFERROR(MATCH($AB118, $AB119:$AB$140, 0)-1, ROW($AC$140)-ROW()), "")</f>
        <v/>
      </c>
      <c r="AD118" s="33">
        <f t="shared" si="9"/>
        <v>-1</v>
      </c>
      <c r="AE118" s="106" t="str">
        <f t="shared" si="10"/>
        <v/>
      </c>
      <c r="AF118" s="101" t="str">
        <f t="shared" si="11"/>
        <v/>
      </c>
    </row>
    <row r="119" spans="1:32" s="33" customFormat="1" ht="92.4" customHeight="1" x14ac:dyDescent="0.3">
      <c r="A119" s="154" t="str">
        <f t="shared" si="7"/>
        <v/>
      </c>
      <c r="B119" s="162"/>
      <c r="C119" s="162" t="s">
        <v>63</v>
      </c>
      <c r="D119" s="162"/>
      <c r="E119" s="162"/>
      <c r="F119" s="162"/>
      <c r="G119" s="162"/>
      <c r="H119" s="162"/>
      <c r="I119" s="162"/>
      <c r="J119" s="162"/>
      <c r="L119" s="163" t="s">
        <v>78</v>
      </c>
      <c r="M119" s="164">
        <f>SUM(Resultatenrekening!N119:O119)</f>
        <v>0</v>
      </c>
      <c r="N119" s="165"/>
      <c r="X119" s="33">
        <v>119</v>
      </c>
      <c r="Y119" s="195"/>
      <c r="Z119" s="196"/>
      <c r="AA119" s="196"/>
      <c r="AB119" s="100">
        <f t="shared" si="8"/>
        <v>1</v>
      </c>
      <c r="AC119" s="33">
        <f>IF($AB120&gt;$AB119, IFERROR(MATCH($AB119, $AB120:$AB$140, 0)-1, ROW($AC$140)-ROW()), "")</f>
        <v>5</v>
      </c>
      <c r="AD119" s="33">
        <f t="shared" si="9"/>
        <v>-1</v>
      </c>
      <c r="AE119" s="106" t="str">
        <f t="shared" si="10"/>
        <v/>
      </c>
      <c r="AF119" s="101" t="str">
        <f t="shared" si="11"/>
        <v/>
      </c>
    </row>
    <row r="120" spans="1:32" s="33" customFormat="1" ht="92.4" customHeight="1" x14ac:dyDescent="0.3">
      <c r="A120" s="154" t="str">
        <f t="shared" si="7"/>
        <v/>
      </c>
      <c r="B120" s="162"/>
      <c r="C120" s="162" t="s">
        <v>38</v>
      </c>
      <c r="D120" s="33" t="s">
        <v>64</v>
      </c>
      <c r="L120" s="163">
        <v>75</v>
      </c>
      <c r="M120" s="164">
        <f>SUM(Resultatenrekening!N120:O120)</f>
        <v>0</v>
      </c>
      <c r="N120" s="165"/>
      <c r="X120" s="33">
        <v>120</v>
      </c>
      <c r="Y120" s="195"/>
      <c r="Z120" s="196"/>
      <c r="AA120" s="196"/>
      <c r="AB120" s="100">
        <f t="shared" si="8"/>
        <v>2</v>
      </c>
      <c r="AC120" s="33">
        <f>IF($AB121&gt;$AB120, IFERROR(MATCH($AB120, $AB121:$AB$140, 0)-1, ROW($AC$140)-ROW()), "")</f>
        <v>3</v>
      </c>
      <c r="AD120" s="33">
        <f t="shared" si="9"/>
        <v>-1</v>
      </c>
      <c r="AE120" s="106" t="str">
        <f t="shared" si="10"/>
        <v/>
      </c>
      <c r="AF120" s="101" t="str">
        <f t="shared" si="11"/>
        <v/>
      </c>
    </row>
    <row r="121" spans="1:32" s="33" customFormat="1" ht="92.4" customHeight="1" x14ac:dyDescent="0.3">
      <c r="A121" s="154" t="str">
        <f t="shared" si="7"/>
        <v/>
      </c>
      <c r="B121" s="162"/>
      <c r="C121" s="162" t="s">
        <v>38</v>
      </c>
      <c r="D121" s="33" t="s">
        <v>38</v>
      </c>
      <c r="E121" s="33" t="s">
        <v>65</v>
      </c>
      <c r="L121" s="163">
        <v>750</v>
      </c>
      <c r="M121" s="164">
        <f>SUM(Resultatenrekening!N121:O121)</f>
        <v>0</v>
      </c>
      <c r="N121" s="165"/>
      <c r="X121" s="33">
        <v>121</v>
      </c>
      <c r="Y121" s="195"/>
      <c r="Z121" s="196"/>
      <c r="AA121" s="196"/>
      <c r="AB121" s="100">
        <f t="shared" si="8"/>
        <v>3</v>
      </c>
      <c r="AC121" s="33" t="str">
        <f>IF($AB122&gt;$AB121, IFERROR(MATCH($AB121, $AB122:$AB$140, 0)-1, ROW($AC$140)-ROW()), "")</f>
        <v/>
      </c>
      <c r="AD121" s="33">
        <f t="shared" si="9"/>
        <v>-1</v>
      </c>
      <c r="AE121" s="106" t="str">
        <f t="shared" si="10"/>
        <v/>
      </c>
      <c r="AF121" s="101" t="str">
        <f t="shared" si="11"/>
        <v/>
      </c>
    </row>
    <row r="122" spans="1:32" s="33" customFormat="1" ht="92.4" customHeight="1" x14ac:dyDescent="0.3">
      <c r="A122" s="154" t="str">
        <f t="shared" si="7"/>
        <v/>
      </c>
      <c r="B122" s="162"/>
      <c r="C122" s="162" t="s">
        <v>38</v>
      </c>
      <c r="D122" s="33" t="s">
        <v>38</v>
      </c>
      <c r="E122" s="33" t="s">
        <v>66</v>
      </c>
      <c r="L122" s="163">
        <v>751</v>
      </c>
      <c r="M122" s="164">
        <f>SUM(Resultatenrekening!N122:O122)</f>
        <v>0</v>
      </c>
      <c r="N122" s="165"/>
      <c r="X122" s="33">
        <v>122</v>
      </c>
      <c r="Y122" s="195"/>
      <c r="Z122" s="196"/>
      <c r="AA122" s="196"/>
      <c r="AB122" s="100">
        <f t="shared" si="8"/>
        <v>3</v>
      </c>
      <c r="AC122" s="33" t="str">
        <f>IF($AB123&gt;$AB122, IFERROR(MATCH($AB122, $AB123:$AB$140, 0)-1, ROW($AC$140)-ROW()), "")</f>
        <v/>
      </c>
      <c r="AD122" s="33">
        <f t="shared" si="9"/>
        <v>-1</v>
      </c>
      <c r="AE122" s="106" t="str">
        <f t="shared" si="10"/>
        <v/>
      </c>
      <c r="AF122" s="101" t="str">
        <f t="shared" si="11"/>
        <v/>
      </c>
    </row>
    <row r="123" spans="1:32" s="33" customFormat="1" ht="92.4" customHeight="1" x14ac:dyDescent="0.3">
      <c r="A123" s="154" t="str">
        <f t="shared" si="7"/>
        <v/>
      </c>
      <c r="B123" s="162"/>
      <c r="C123" s="162" t="s">
        <v>38</v>
      </c>
      <c r="D123" s="162" t="s">
        <v>38</v>
      </c>
      <c r="E123" s="162" t="s">
        <v>67</v>
      </c>
      <c r="F123" s="162"/>
      <c r="G123" s="162"/>
      <c r="H123" s="162"/>
      <c r="I123" s="162"/>
      <c r="J123" s="162"/>
      <c r="L123" s="163" t="s">
        <v>79</v>
      </c>
      <c r="M123" s="164">
        <f>SUM(Resultatenrekening!N123:O123)</f>
        <v>0</v>
      </c>
      <c r="N123" s="165"/>
      <c r="X123" s="33">
        <v>123</v>
      </c>
      <c r="Y123" s="195"/>
      <c r="Z123" s="196"/>
      <c r="AA123" s="196"/>
      <c r="AB123" s="100">
        <f t="shared" si="8"/>
        <v>3</v>
      </c>
      <c r="AC123" s="33" t="str">
        <f>IF($AB124&gt;$AB123, IFERROR(MATCH($AB123, $AB124:$AB$140, 0)-1, ROW($AC$140)-ROW()), "")</f>
        <v/>
      </c>
      <c r="AD123" s="33">
        <f t="shared" si="9"/>
        <v>-1</v>
      </c>
      <c r="AE123" s="106" t="str">
        <f t="shared" si="10"/>
        <v/>
      </c>
      <c r="AF123" s="101" t="str">
        <f t="shared" si="11"/>
        <v/>
      </c>
    </row>
    <row r="124" spans="1:32" s="33" customFormat="1" ht="92.4" customHeight="1" x14ac:dyDescent="0.3">
      <c r="A124" s="154" t="str">
        <f t="shared" si="7"/>
        <v/>
      </c>
      <c r="B124" s="162"/>
      <c r="C124" s="162" t="s">
        <v>38</v>
      </c>
      <c r="D124" s="162" t="s">
        <v>68</v>
      </c>
      <c r="E124" s="162"/>
      <c r="F124" s="162"/>
      <c r="G124" s="162"/>
      <c r="H124" s="162"/>
      <c r="I124" s="162"/>
      <c r="J124" s="162"/>
      <c r="L124" s="163" t="s">
        <v>80</v>
      </c>
      <c r="M124" s="164">
        <f>SUM(Resultatenrekening!N124:O124)</f>
        <v>0</v>
      </c>
      <c r="N124" s="165"/>
      <c r="X124" s="33">
        <v>124</v>
      </c>
      <c r="Y124" s="195"/>
      <c r="Z124" s="196"/>
      <c r="AA124" s="196"/>
      <c r="AB124" s="100">
        <f t="shared" si="8"/>
        <v>2</v>
      </c>
      <c r="AC124" s="33" t="str">
        <f>IF($AB125&gt;$AB124, IFERROR(MATCH($AB124, $AB125:$AB$140, 0)-1, ROW($AC$140)-ROW()), "")</f>
        <v/>
      </c>
      <c r="AD124" s="33">
        <f t="shared" si="9"/>
        <v>-1</v>
      </c>
      <c r="AE124" s="106" t="str">
        <f t="shared" si="10"/>
        <v/>
      </c>
      <c r="AF124" s="101" t="str">
        <f t="shared" si="11"/>
        <v/>
      </c>
    </row>
    <row r="125" spans="1:32" s="33" customFormat="1" ht="92.4" customHeight="1" x14ac:dyDescent="0.3">
      <c r="A125" s="154" t="str">
        <f t="shared" si="7"/>
        <v/>
      </c>
      <c r="B125" s="162"/>
      <c r="C125" s="162" t="s">
        <v>69</v>
      </c>
      <c r="D125" s="162"/>
      <c r="E125" s="162"/>
      <c r="F125" s="162"/>
      <c r="G125" s="162"/>
      <c r="H125" s="162"/>
      <c r="I125" s="162"/>
      <c r="J125" s="162"/>
      <c r="L125" s="163" t="s">
        <v>81</v>
      </c>
      <c r="M125" s="164">
        <f>SUM(Resultatenrekening!N125:O125)</f>
        <v>0</v>
      </c>
      <c r="N125" s="165"/>
      <c r="X125" s="33">
        <v>125</v>
      </c>
      <c r="Y125" s="195"/>
      <c r="Z125" s="196"/>
      <c r="AA125" s="196"/>
      <c r="AB125" s="100">
        <f t="shared" si="8"/>
        <v>1</v>
      </c>
      <c r="AC125" s="33">
        <f>IF($AB126&gt;$AB125, IFERROR(MATCH($AB125, $AB126:$AB$140, 0)-1, ROW($AC$140)-ROW()), "")</f>
        <v>5</v>
      </c>
      <c r="AD125" s="33">
        <f t="shared" si="9"/>
        <v>-1</v>
      </c>
      <c r="AE125" s="106" t="str">
        <f t="shared" si="10"/>
        <v/>
      </c>
      <c r="AF125" s="101" t="str">
        <f t="shared" si="11"/>
        <v/>
      </c>
    </row>
    <row r="126" spans="1:32" s="33" customFormat="1" ht="92.4" customHeight="1" x14ac:dyDescent="0.3">
      <c r="A126" s="154" t="str">
        <f t="shared" si="7"/>
        <v/>
      </c>
      <c r="B126" s="162"/>
      <c r="C126" s="162" t="s">
        <v>38</v>
      </c>
      <c r="D126" s="162" t="s">
        <v>70</v>
      </c>
      <c r="E126" s="162"/>
      <c r="F126" s="162"/>
      <c r="G126" s="162"/>
      <c r="H126" s="162"/>
      <c r="I126" s="162"/>
      <c r="J126" s="162"/>
      <c r="L126" s="163">
        <v>65</v>
      </c>
      <c r="M126" s="164">
        <f>SUM(Resultatenrekening!N126:O126)</f>
        <v>0</v>
      </c>
      <c r="N126" s="165"/>
      <c r="X126" s="33">
        <v>126</v>
      </c>
      <c r="Y126" s="195"/>
      <c r="Z126" s="196"/>
      <c r="AA126" s="196"/>
      <c r="AB126" s="100">
        <f t="shared" si="8"/>
        <v>2</v>
      </c>
      <c r="AC126" s="33">
        <f>IF($AB127&gt;$AB126, IFERROR(MATCH($AB126, $AB127:$AB$140, 0)-1, ROW($AC$140)-ROW()), "")</f>
        <v>3</v>
      </c>
      <c r="AD126" s="33">
        <f t="shared" si="9"/>
        <v>-1</v>
      </c>
      <c r="AE126" s="106" t="str">
        <f t="shared" si="10"/>
        <v/>
      </c>
      <c r="AF126" s="101" t="str">
        <f t="shared" si="11"/>
        <v/>
      </c>
    </row>
    <row r="127" spans="1:32" s="33" customFormat="1" ht="92.4" customHeight="1" x14ac:dyDescent="0.3">
      <c r="A127" s="154" t="str">
        <f t="shared" si="7"/>
        <v/>
      </c>
      <c r="B127" s="162"/>
      <c r="C127" s="162" t="s">
        <v>38</v>
      </c>
      <c r="D127" s="162" t="s">
        <v>38</v>
      </c>
      <c r="E127" s="162" t="s">
        <v>71</v>
      </c>
      <c r="F127" s="162"/>
      <c r="G127" s="162"/>
      <c r="H127" s="162"/>
      <c r="I127" s="162"/>
      <c r="J127" s="162"/>
      <c r="L127" s="163">
        <v>650</v>
      </c>
      <c r="M127" s="164">
        <f>SUM(Resultatenrekening!N127:O127)</f>
        <v>0</v>
      </c>
      <c r="N127" s="165"/>
      <c r="X127" s="33">
        <v>127</v>
      </c>
      <c r="Y127" s="195"/>
      <c r="Z127" s="196"/>
      <c r="AA127" s="196"/>
      <c r="AB127" s="100">
        <f t="shared" si="8"/>
        <v>3</v>
      </c>
      <c r="AC127" s="33" t="str">
        <f>IF($AB128&gt;$AB127, IFERROR(MATCH($AB127, $AB128:$AB$140, 0)-1, ROW($AC$140)-ROW()), "")</f>
        <v/>
      </c>
      <c r="AD127" s="33">
        <f t="shared" si="9"/>
        <v>-1</v>
      </c>
      <c r="AE127" s="106" t="str">
        <f t="shared" si="10"/>
        <v/>
      </c>
      <c r="AF127" s="101" t="str">
        <f t="shared" si="11"/>
        <v/>
      </c>
    </row>
    <row r="128" spans="1:32" s="33" customFormat="1" ht="92.4" customHeight="1" x14ac:dyDescent="0.3">
      <c r="A128" s="154" t="str">
        <f t="shared" si="7"/>
        <v/>
      </c>
      <c r="B128" s="162"/>
      <c r="C128" s="162" t="s">
        <v>38</v>
      </c>
      <c r="D128" s="162" t="s">
        <v>38</v>
      </c>
      <c r="E128" s="211" t="s">
        <v>72</v>
      </c>
      <c r="F128" s="211"/>
      <c r="G128" s="211"/>
      <c r="H128" s="211"/>
      <c r="I128" s="211"/>
      <c r="J128" s="211"/>
      <c r="K128" s="211"/>
      <c r="L128" s="163">
        <v>651</v>
      </c>
      <c r="M128" s="164">
        <f>SUM(Resultatenrekening!N128:O128)</f>
        <v>0</v>
      </c>
      <c r="N128" s="165"/>
      <c r="X128" s="33">
        <v>128</v>
      </c>
      <c r="Y128" s="195"/>
      <c r="Z128" s="196"/>
      <c r="AA128" s="196"/>
      <c r="AB128" s="100">
        <f t="shared" si="8"/>
        <v>3</v>
      </c>
      <c r="AC128" s="33" t="str">
        <f>IF($AB129&gt;$AB128, IFERROR(MATCH($AB128, $AB129:$AB$140, 0)-1, ROW($AC$140)-ROW()), "")</f>
        <v/>
      </c>
      <c r="AD128" s="33">
        <f t="shared" si="9"/>
        <v>-1</v>
      </c>
      <c r="AE128" s="106" t="str">
        <f t="shared" si="10"/>
        <v/>
      </c>
      <c r="AF128" s="101" t="str">
        <f t="shared" si="11"/>
        <v/>
      </c>
    </row>
    <row r="129" spans="1:32" s="33" customFormat="1" ht="92.4" customHeight="1" x14ac:dyDescent="0.3">
      <c r="A129" s="154" t="str">
        <f t="shared" si="7"/>
        <v/>
      </c>
      <c r="B129" s="162"/>
      <c r="C129" s="162" t="s">
        <v>38</v>
      </c>
      <c r="D129" s="162" t="s">
        <v>38</v>
      </c>
      <c r="E129" s="33" t="s">
        <v>73</v>
      </c>
      <c r="L129" s="163" t="s">
        <v>82</v>
      </c>
      <c r="M129" s="164">
        <f>SUM(Resultatenrekening!N129:O129)</f>
        <v>0</v>
      </c>
      <c r="N129" s="165"/>
      <c r="X129" s="33">
        <v>129</v>
      </c>
      <c r="Y129" s="195"/>
      <c r="Z129" s="196"/>
      <c r="AA129" s="196"/>
      <c r="AB129" s="100">
        <f t="shared" si="8"/>
        <v>3</v>
      </c>
      <c r="AC129" s="33" t="str">
        <f>IF($AB130&gt;$AB129, IFERROR(MATCH($AB129, $AB130:$AB$140, 0)-1, ROW($AC$140)-ROW()), "")</f>
        <v/>
      </c>
      <c r="AD129" s="33">
        <f t="shared" si="9"/>
        <v>-1</v>
      </c>
      <c r="AE129" s="106" t="str">
        <f t="shared" si="10"/>
        <v/>
      </c>
      <c r="AF129" s="101" t="str">
        <f t="shared" si="11"/>
        <v/>
      </c>
    </row>
    <row r="130" spans="1:32" s="33" customFormat="1" ht="92.4" customHeight="1" x14ac:dyDescent="0.3">
      <c r="A130" s="154" t="str">
        <f t="shared" si="7"/>
        <v/>
      </c>
      <c r="B130" s="162"/>
      <c r="C130" s="162" t="s">
        <v>38</v>
      </c>
      <c r="D130" s="162" t="s">
        <v>74</v>
      </c>
      <c r="E130" s="162"/>
      <c r="F130" s="162"/>
      <c r="G130" s="162"/>
      <c r="H130" s="162"/>
      <c r="I130" s="162"/>
      <c r="J130" s="162"/>
      <c r="L130" s="163" t="s">
        <v>83</v>
      </c>
      <c r="M130" s="164">
        <f>SUM(Resultatenrekening!N130:O130)</f>
        <v>0</v>
      </c>
      <c r="N130" s="165"/>
      <c r="X130" s="33">
        <v>130</v>
      </c>
      <c r="Y130" s="195"/>
      <c r="Z130" s="196"/>
      <c r="AA130" s="196"/>
      <c r="AB130" s="100">
        <f t="shared" si="8"/>
        <v>2</v>
      </c>
      <c r="AC130" s="33" t="str">
        <f>IF($AB131&gt;$AB130, IFERROR(MATCH($AB130, $AB131:$AB$140, 0)-1, ROW($AC$140)-ROW()), "")</f>
        <v/>
      </c>
      <c r="AD130" s="33">
        <f t="shared" si="9"/>
        <v>-1</v>
      </c>
      <c r="AE130" s="106" t="str">
        <f t="shared" si="10"/>
        <v/>
      </c>
      <c r="AF130" s="101" t="str">
        <f t="shared" si="11"/>
        <v/>
      </c>
    </row>
    <row r="131" spans="1:32" s="33" customFormat="1" ht="92.4" customHeight="1" x14ac:dyDescent="0.3">
      <c r="A131" s="154" t="str">
        <f t="shared" si="7"/>
        <v/>
      </c>
      <c r="B131" s="162"/>
      <c r="C131" s="162" t="str">
        <f>"Winst (Verlies)"&amp;IF(Sjabloon_subsidiesoort="Werking", " van het boekjaar", "")&amp;" vóór belastingen (+)/(-)"</f>
        <v>Winst (Verlies) van het boekjaar vóór belastingen (+)/(-)</v>
      </c>
      <c r="D131" s="162"/>
      <c r="E131" s="162"/>
      <c r="F131" s="162"/>
      <c r="G131" s="162"/>
      <c r="H131" s="162"/>
      <c r="I131" s="162"/>
      <c r="J131" s="162"/>
      <c r="L131" s="163">
        <v>9903</v>
      </c>
      <c r="M131" s="164">
        <f>SUM(Resultatenrekening!N131:O131)</f>
        <v>0</v>
      </c>
      <c r="N131" s="165"/>
      <c r="X131" s="33">
        <v>131</v>
      </c>
      <c r="Y131" s="195"/>
      <c r="Z131" s="196"/>
      <c r="AA131" s="196">
        <v>0</v>
      </c>
      <c r="AB131" s="100">
        <f t="shared" si="8"/>
        <v>1</v>
      </c>
      <c r="AC131" s="33" t="str">
        <f>IF($AB132&gt;$AB131, IFERROR(MATCH($AB131, $AB132:$AB$140, 0)-1, ROW($AC$140)-ROW()), "")</f>
        <v/>
      </c>
      <c r="AD131" s="33">
        <f t="shared" si="9"/>
        <v>-1</v>
      </c>
      <c r="AE131" s="106" t="str">
        <f t="shared" si="10"/>
        <v/>
      </c>
      <c r="AF131" s="101" t="str">
        <f t="shared" si="11"/>
        <v/>
      </c>
    </row>
    <row r="132" spans="1:32" s="33" customFormat="1" ht="92.4" customHeight="1" x14ac:dyDescent="0.3">
      <c r="A132" s="154" t="str">
        <f t="shared" si="7"/>
        <v/>
      </c>
      <c r="B132" s="162"/>
      <c r="C132" s="162" t="s">
        <v>145</v>
      </c>
      <c r="D132" s="162"/>
      <c r="E132" s="162"/>
      <c r="F132" s="162"/>
      <c r="G132" s="162"/>
      <c r="H132" s="162"/>
      <c r="I132" s="162"/>
      <c r="J132" s="162"/>
      <c r="L132" s="163">
        <v>780</v>
      </c>
      <c r="M132" s="164">
        <f>SUM(Resultatenrekening!N132:O132)</f>
        <v>0</v>
      </c>
      <c r="N132" s="165"/>
      <c r="X132" s="33">
        <v>132</v>
      </c>
      <c r="Y132" s="195"/>
      <c r="Z132" s="196"/>
      <c r="AA132" s="196"/>
      <c r="AB132" s="100">
        <f t="shared" si="8"/>
        <v>1</v>
      </c>
      <c r="AC132" s="33" t="str">
        <f>IF($AB133&gt;$AB132, IFERROR(MATCH($AB132, $AB133:$AB$140, 0)-1, ROW($AC$140)-ROW()), "")</f>
        <v/>
      </c>
      <c r="AD132" s="33">
        <f t="shared" si="9"/>
        <v>-1</v>
      </c>
      <c r="AE132" s="106" t="str">
        <f t="shared" si="10"/>
        <v/>
      </c>
      <c r="AF132" s="101" t="str">
        <f t="shared" si="11"/>
        <v/>
      </c>
    </row>
    <row r="133" spans="1:32" s="33" customFormat="1" ht="92.4" customHeight="1" x14ac:dyDescent="0.3">
      <c r="A133" s="154" t="str">
        <f t="shared" ref="A133:A140" si="12">IF(AF133&lt;&gt;"", "✘", "")</f>
        <v/>
      </c>
      <c r="B133" s="162"/>
      <c r="C133" s="162" t="s">
        <v>146</v>
      </c>
      <c r="D133" s="162"/>
      <c r="E133" s="162"/>
      <c r="F133" s="162"/>
      <c r="G133" s="162"/>
      <c r="H133" s="162"/>
      <c r="I133" s="162"/>
      <c r="J133" s="162"/>
      <c r="L133" s="163">
        <v>680</v>
      </c>
      <c r="M133" s="164">
        <f>SUM(Resultatenrekening!N133:O133)</f>
        <v>0</v>
      </c>
      <c r="N133" s="165"/>
      <c r="X133" s="33">
        <v>133</v>
      </c>
      <c r="Y133" s="195"/>
      <c r="Z133" s="196"/>
      <c r="AA133" s="196"/>
      <c r="AB133" s="100">
        <f t="shared" si="8"/>
        <v>1</v>
      </c>
      <c r="AC133" s="33" t="str">
        <f>IF($AB134&gt;$AB133, IFERROR(MATCH($AB133, $AB134:$AB$140, 0)-1, ROW($AC$140)-ROW()), "")</f>
        <v/>
      </c>
      <c r="AD133" s="33">
        <f t="shared" si="9"/>
        <v>-1</v>
      </c>
      <c r="AE133" s="106" t="str">
        <f t="shared" si="10"/>
        <v/>
      </c>
      <c r="AF133" s="101" t="str">
        <f t="shared" si="11"/>
        <v/>
      </c>
    </row>
    <row r="134" spans="1:32" s="33" customFormat="1" ht="92.4" customHeight="1" x14ac:dyDescent="0.3">
      <c r="A134" s="154" t="str">
        <f t="shared" si="12"/>
        <v/>
      </c>
      <c r="B134" s="162"/>
      <c r="C134" s="162" t="s">
        <v>147</v>
      </c>
      <c r="D134" s="162"/>
      <c r="E134" s="162"/>
      <c r="F134" s="162"/>
      <c r="G134" s="162"/>
      <c r="H134" s="162"/>
      <c r="I134" s="162"/>
      <c r="J134" s="162"/>
      <c r="L134" s="163" t="s">
        <v>154</v>
      </c>
      <c r="M134" s="164">
        <f>SUM(Resultatenrekening!N134:O134)</f>
        <v>0</v>
      </c>
      <c r="N134" s="165"/>
      <c r="X134" s="33">
        <v>134</v>
      </c>
      <c r="Y134" s="195"/>
      <c r="Z134" s="196"/>
      <c r="AA134" s="196"/>
      <c r="AB134" s="100">
        <f t="shared" ref="AB134:AB140" si="13">IF(C134&lt;&gt;"",1,IF(D134&lt;&gt;"",2,IF(E134&lt;&gt;"",3,IF(F134&lt;&gt;"",4,IF(G134&lt;&gt;"",5,IF(H134&lt;&gt;"",6,IF(I134&lt;&gt;"",7,IF(J134&lt;&gt;"",8))))))))</f>
        <v>1</v>
      </c>
      <c r="AC134" s="33">
        <f>IF($AB135&gt;$AB134, IFERROR(MATCH($AB134, $AB135:$AB$140, 0)-1, ROW($AC$140)-ROW()), "")</f>
        <v>2</v>
      </c>
      <c r="AD134" s="33">
        <f t="shared" ref="AD134:AD140" si="14">IF(M134&lt;&gt;0, IF(AA134&lt;&gt;"", AA134, IF(AB135&lt;=AB134, 1, 0)), -1)</f>
        <v>-1</v>
      </c>
      <c r="AE134" s="106" t="str">
        <f t="shared" ref="AE134:AE140" si="15">IF(AD134&gt;0, IF(N134="", "| Toelichting verplicht.", ""), "")</f>
        <v/>
      </c>
      <c r="AF134" s="101" t="str">
        <f t="shared" ref="AF134:AF140" si="16">AE134</f>
        <v/>
      </c>
    </row>
    <row r="135" spans="1:32" s="33" customFormat="1" ht="92.4" customHeight="1" x14ac:dyDescent="0.3">
      <c r="A135" s="154" t="str">
        <f t="shared" si="12"/>
        <v/>
      </c>
      <c r="B135" s="162"/>
      <c r="C135" s="162" t="s">
        <v>38</v>
      </c>
      <c r="D135" s="162" t="s">
        <v>148</v>
      </c>
      <c r="E135" s="162"/>
      <c r="F135" s="162"/>
      <c r="G135" s="162"/>
      <c r="H135" s="162"/>
      <c r="I135" s="162"/>
      <c r="J135" s="162"/>
      <c r="L135" s="163" t="s">
        <v>155</v>
      </c>
      <c r="M135" s="164">
        <f>SUM(Resultatenrekening!N135:O135)</f>
        <v>0</v>
      </c>
      <c r="N135" s="165"/>
      <c r="X135" s="33">
        <v>135</v>
      </c>
      <c r="Y135" s="195"/>
      <c r="Z135" s="196"/>
      <c r="AA135" s="196"/>
      <c r="AB135" s="100">
        <f t="shared" si="13"/>
        <v>2</v>
      </c>
      <c r="AC135" s="33" t="str">
        <f>IF($AB136&gt;$AB135, IFERROR(MATCH($AB135, $AB136:$AB$140, 0)-1, ROW($AC$140)-ROW()), "")</f>
        <v/>
      </c>
      <c r="AD135" s="33">
        <f t="shared" si="14"/>
        <v>-1</v>
      </c>
      <c r="AE135" s="106" t="str">
        <f t="shared" si="15"/>
        <v/>
      </c>
      <c r="AF135" s="101" t="str">
        <f t="shared" si="16"/>
        <v/>
      </c>
    </row>
    <row r="136" spans="1:32" s="33" customFormat="1" ht="92.4" customHeight="1" x14ac:dyDescent="0.3">
      <c r="A136" s="154" t="str">
        <f t="shared" si="12"/>
        <v/>
      </c>
      <c r="B136" s="162"/>
      <c r="C136" s="162" t="s">
        <v>38</v>
      </c>
      <c r="D136" s="211" t="s">
        <v>149</v>
      </c>
      <c r="E136" s="211"/>
      <c r="F136" s="211"/>
      <c r="G136" s="211"/>
      <c r="H136" s="211"/>
      <c r="I136" s="211"/>
      <c r="J136" s="211"/>
      <c r="K136" s="211"/>
      <c r="L136" s="163" t="s">
        <v>156</v>
      </c>
      <c r="M136" s="164">
        <f>SUM(Resultatenrekening!N136:O136)</f>
        <v>0</v>
      </c>
      <c r="N136" s="165"/>
      <c r="X136" s="33">
        <v>136</v>
      </c>
      <c r="Y136" s="195"/>
      <c r="Z136" s="196"/>
      <c r="AA136" s="196"/>
      <c r="AB136" s="100">
        <f t="shared" si="13"/>
        <v>2</v>
      </c>
      <c r="AC136" s="33" t="str">
        <f>IF($AB137&gt;$AB136, IFERROR(MATCH($AB136, $AB137:$AB$140, 0)-1, ROW($AC$140)-ROW()), "")</f>
        <v/>
      </c>
      <c r="AD136" s="33">
        <f t="shared" si="14"/>
        <v>-1</v>
      </c>
      <c r="AE136" s="106" t="str">
        <f t="shared" si="15"/>
        <v/>
      </c>
      <c r="AF136" s="101" t="str">
        <f t="shared" si="16"/>
        <v/>
      </c>
    </row>
    <row r="137" spans="1:32" s="33" customFormat="1" ht="92.4" customHeight="1" x14ac:dyDescent="0.3">
      <c r="A137" s="154" t="str">
        <f t="shared" si="12"/>
        <v/>
      </c>
      <c r="B137" s="162"/>
      <c r="C137" s="162" t="str">
        <f>"Winst (Verlies)"&amp;IF(Sjabloon_subsidiesoort="Werking", " van het boekjaar", "")&amp;" (+)/(-)"</f>
        <v>Winst (Verlies) van het boekjaar (+)/(-)</v>
      </c>
      <c r="D137" s="162"/>
      <c r="E137" s="162"/>
      <c r="F137" s="162"/>
      <c r="G137" s="162"/>
      <c r="H137" s="162"/>
      <c r="I137" s="162"/>
      <c r="J137" s="162"/>
      <c r="L137" s="163" t="s">
        <v>157</v>
      </c>
      <c r="M137" s="164">
        <f>SUM(Resultatenrekening!N137:O137)</f>
        <v>0</v>
      </c>
      <c r="N137" s="165"/>
      <c r="X137" s="33">
        <v>137</v>
      </c>
      <c r="Y137" s="195"/>
      <c r="Z137" s="196"/>
      <c r="AA137" s="196">
        <v>0</v>
      </c>
      <c r="AB137" s="100">
        <f t="shared" si="13"/>
        <v>1</v>
      </c>
      <c r="AC137" s="33" t="str">
        <f>IF($AB138&gt;$AB137, IFERROR(MATCH($AB137, $AB138:$AB$140, 0)-1, ROW($AC$140)-ROW()), "")</f>
        <v/>
      </c>
      <c r="AD137" s="33">
        <f t="shared" si="14"/>
        <v>-1</v>
      </c>
      <c r="AE137" s="106" t="str">
        <f t="shared" si="15"/>
        <v/>
      </c>
      <c r="AF137" s="101" t="str">
        <f t="shared" si="16"/>
        <v/>
      </c>
    </row>
    <row r="138" spans="1:32" s="33" customFormat="1" ht="92.4" customHeight="1" x14ac:dyDescent="0.3">
      <c r="A138" s="154" t="str">
        <f t="shared" si="12"/>
        <v/>
      </c>
      <c r="B138" s="162"/>
      <c r="C138" s="162" t="s">
        <v>151</v>
      </c>
      <c r="D138" s="162"/>
      <c r="E138" s="162"/>
      <c r="F138" s="162"/>
      <c r="G138" s="162"/>
      <c r="H138" s="162"/>
      <c r="I138" s="162"/>
      <c r="J138" s="162"/>
      <c r="L138" s="163" t="s">
        <v>158</v>
      </c>
      <c r="M138" s="164">
        <f>SUM(Resultatenrekening!N138:O138)</f>
        <v>0</v>
      </c>
      <c r="N138" s="165"/>
      <c r="X138" s="33">
        <v>138</v>
      </c>
      <c r="Y138" s="195"/>
      <c r="Z138" s="196"/>
      <c r="AA138" s="196"/>
      <c r="AB138" s="100">
        <f t="shared" si="13"/>
        <v>1</v>
      </c>
      <c r="AC138" s="33" t="str">
        <f>IF($AB139&gt;$AB138, IFERROR(MATCH($AB138, $AB139:$AB$140, 0)-1, ROW($AC$140)-ROW()), "")</f>
        <v/>
      </c>
      <c r="AD138" s="33">
        <f t="shared" si="14"/>
        <v>-1</v>
      </c>
      <c r="AE138" s="106" t="str">
        <f t="shared" si="15"/>
        <v/>
      </c>
      <c r="AF138" s="101" t="str">
        <f t="shared" si="16"/>
        <v/>
      </c>
    </row>
    <row r="139" spans="1:32" s="33" customFormat="1" ht="92.4" customHeight="1" x14ac:dyDescent="0.3">
      <c r="A139" s="154" t="str">
        <f t="shared" si="12"/>
        <v/>
      </c>
      <c r="B139" s="162"/>
      <c r="C139" s="162" t="s">
        <v>152</v>
      </c>
      <c r="D139" s="162"/>
      <c r="E139" s="162"/>
      <c r="F139" s="162"/>
      <c r="G139" s="162"/>
      <c r="H139" s="162"/>
      <c r="I139" s="162"/>
      <c r="J139" s="162"/>
      <c r="L139" s="163" t="s">
        <v>159</v>
      </c>
      <c r="M139" s="164">
        <f>SUM(Resultatenrekening!N139:O139)</f>
        <v>0</v>
      </c>
      <c r="N139" s="165"/>
      <c r="X139" s="33">
        <v>139</v>
      </c>
      <c r="Y139" s="195"/>
      <c r="Z139" s="196"/>
      <c r="AA139" s="196"/>
      <c r="AB139" s="100">
        <f t="shared" si="13"/>
        <v>1</v>
      </c>
      <c r="AC139" s="33" t="str">
        <f>IF($AB140&gt;$AB139, IFERROR(MATCH($AB139, $AB140:$AB$140, 0)-1, ROW($AC$140)-ROW()), "")</f>
        <v/>
      </c>
      <c r="AD139" s="33">
        <f t="shared" si="14"/>
        <v>-1</v>
      </c>
      <c r="AE139" s="106" t="str">
        <f t="shared" si="15"/>
        <v/>
      </c>
      <c r="AF139" s="101" t="str">
        <f t="shared" si="16"/>
        <v/>
      </c>
    </row>
    <row r="140" spans="1:32" s="33" customFormat="1" ht="92.4" customHeight="1" x14ac:dyDescent="0.3">
      <c r="A140" s="154" t="str">
        <f t="shared" si="12"/>
        <v/>
      </c>
      <c r="B140" s="162"/>
      <c r="C140" s="162" t="str">
        <f>"Te bestemmen winst (verlies)"&amp;IF(Sjabloon_subsidiesoort="Werking", " van het boekjaar", "")&amp;" (+)/(-)"</f>
        <v>Te bestemmen winst (verlies) van het boekjaar (+)/(-)</v>
      </c>
      <c r="D140" s="162"/>
      <c r="E140" s="162"/>
      <c r="F140" s="162"/>
      <c r="G140" s="162"/>
      <c r="H140" s="162"/>
      <c r="I140" s="162"/>
      <c r="J140" s="162"/>
      <c r="L140" s="163" t="s">
        <v>160</v>
      </c>
      <c r="M140" s="164">
        <f>SUM(Resultatenrekening!N140:O140)</f>
        <v>0</v>
      </c>
      <c r="N140" s="165"/>
      <c r="X140" s="33">
        <v>140</v>
      </c>
      <c r="Y140" s="195"/>
      <c r="Z140" s="196"/>
      <c r="AA140" s="196"/>
      <c r="AB140" s="100">
        <f t="shared" si="13"/>
        <v>1</v>
      </c>
      <c r="AC140" s="33" t="str">
        <f>IF($AB141&gt;$AB140, IFERROR(MATCH($AB140, $AB$140:$AB141, 0)-1, ROW($AC$140)-ROW()), "")</f>
        <v/>
      </c>
      <c r="AD140" s="33">
        <f t="shared" si="14"/>
        <v>-1</v>
      </c>
      <c r="AE140" s="106" t="str">
        <f t="shared" si="15"/>
        <v/>
      </c>
      <c r="AF140" s="101" t="str">
        <f t="shared" si="16"/>
        <v/>
      </c>
    </row>
    <row r="141" spans="1:32" ht="14.4" customHeight="1" x14ac:dyDescent="0.3">
      <c r="A141" s="104"/>
      <c r="B141" s="44"/>
      <c r="C141" s="34"/>
      <c r="D141" s="44"/>
      <c r="E141" s="34"/>
      <c r="F141" s="44"/>
      <c r="G141" s="34"/>
      <c r="H141" s="44"/>
      <c r="I141" s="34"/>
      <c r="J141" s="44"/>
      <c r="K141" s="34"/>
      <c r="L141" s="44"/>
      <c r="M141" s="34"/>
      <c r="N141" s="34"/>
      <c r="O141" s="34"/>
      <c r="P141" s="44"/>
      <c r="Q141" s="34"/>
      <c r="R141" s="44"/>
      <c r="S141" s="34"/>
      <c r="T141" s="44"/>
      <c r="U141" s="34"/>
      <c r="V141" s="44"/>
      <c r="W141" s="34"/>
      <c r="X141" s="133"/>
      <c r="Y141" s="133"/>
      <c r="Z141" s="133"/>
      <c r="AA141" s="133"/>
      <c r="AB141" s="133"/>
      <c r="AC141" s="133"/>
      <c r="AD141" s="133"/>
      <c r="AE141" s="166" t="s">
        <v>13</v>
      </c>
      <c r="AF141" s="135"/>
    </row>
    <row r="142" spans="1:32" ht="14.4" customHeight="1" x14ac:dyDescent="0.3">
      <c r="B142" s="27"/>
      <c r="C142" s="27"/>
      <c r="D142" s="27"/>
      <c r="E142" s="27"/>
      <c r="F142" s="27"/>
      <c r="G142" s="27"/>
      <c r="H142" s="27"/>
      <c r="I142" s="27"/>
      <c r="J142" s="27"/>
      <c r="L142" s="27"/>
      <c r="M142" s="27"/>
      <c r="N142" s="27"/>
      <c r="AE142">
        <f>COUNTA($AF$5:$AF$140)-COUNTBLANK($AF$5:$AF$140)</f>
        <v>0</v>
      </c>
      <c r="AF142" s="27"/>
    </row>
    <row r="143" spans="1:32" ht="14.4" customHeight="1" x14ac:dyDescent="0.3">
      <c r="C143" s="98" t="s">
        <v>138</v>
      </c>
    </row>
    <row r="144" spans="1:32" ht="14.4" customHeight="1" x14ac:dyDescent="0.3">
      <c r="C144" s="98" t="s">
        <v>139</v>
      </c>
    </row>
  </sheetData>
  <sheetProtection algorithmName="SHA-512" hashValue="6NkLQbghjWr4sRnngb+tvW3SwiMHp0SUfZSNm0W6ENdZRLEjxj4aw5bDBbMq9vf9dxTqETpYHbdDmTBSP+Qmkg==" saltValue="y76GYQFPuVZRJqyy8ngbrw==" spinCount="100000" sheet="1" objects="1" scenarios="1" selectLockedCells="1"/>
  <mergeCells count="11">
    <mergeCell ref="D113:K113"/>
    <mergeCell ref="D114:K114"/>
    <mergeCell ref="E128:K128"/>
    <mergeCell ref="D136:K136"/>
    <mergeCell ref="F82:K82"/>
    <mergeCell ref="D112:K112"/>
    <mergeCell ref="B2:J3"/>
    <mergeCell ref="D14:K14"/>
    <mergeCell ref="F85:K85"/>
    <mergeCell ref="E94:K94"/>
    <mergeCell ref="E95:K95"/>
  </mergeCells>
  <conditionalFormatting sqref="AF5:BF140">
    <cfRule type="expression" dxfId="41" priority="5">
      <formula>$AF5&lt;&gt;""</formula>
    </cfRule>
  </conditionalFormatting>
  <conditionalFormatting sqref="N5:N140">
    <cfRule type="expression" dxfId="40" priority="1">
      <formula>$AD5=-1</formula>
    </cfRule>
    <cfRule type="expression" dxfId="39" priority="2">
      <formula>$AD5=0</formula>
    </cfRule>
    <cfRule type="expression" dxfId="38" priority="3">
      <formula>AND($AD5=1, $N5&lt;&gt;"")</formula>
    </cfRule>
    <cfRule type="expression" dxfId="37" priority="4">
      <formula>$AD5=1</formula>
    </cfRule>
  </conditionalFormatting>
  <conditionalFormatting sqref="B82:F82 L82:V82 B83:V140 B5:V81">
    <cfRule type="expression" dxfId="36" priority="6">
      <formula>$AB5=1</formula>
    </cfRule>
  </conditionalFormatting>
  <conditionalFormatting sqref="C82:F82 L82:U82 C83:U140 C5:U81">
    <cfRule type="expression" dxfId="35" priority="7">
      <formula>$AB5=2</formula>
    </cfRule>
  </conditionalFormatting>
  <conditionalFormatting sqref="D82:F82 L82:T82 D83:T140 D5:T81">
    <cfRule type="expression" dxfId="34" priority="8">
      <formula>$AB5=3</formula>
    </cfRule>
  </conditionalFormatting>
  <conditionalFormatting sqref="E82:F82 L82:S82 E83:S140 E5:S81">
    <cfRule type="expression" dxfId="33" priority="9">
      <formula>$AB5=4</formula>
    </cfRule>
  </conditionalFormatting>
  <conditionalFormatting sqref="F82 L82:R82 F83:R140 F5:R81">
    <cfRule type="expression" dxfId="32" priority="10">
      <formula>$AB5=5</formula>
    </cfRule>
  </conditionalFormatting>
  <conditionalFormatting sqref="L82:Q82 G83:Q140 G5:Q81">
    <cfRule type="expression" dxfId="31" priority="11">
      <formula>$AB5=6</formula>
    </cfRule>
  </conditionalFormatting>
  <conditionalFormatting sqref="L82:P82 H83:P140 H5:P81">
    <cfRule type="expression" dxfId="30" priority="12">
      <formula>$AB5=7</formula>
    </cfRule>
  </conditionalFormatting>
  <conditionalFormatting sqref="L82:O82 I83:O140 I5:O81">
    <cfRule type="expression" dxfId="29" priority="13">
      <formula>$AB5=8</formula>
    </cfRule>
  </conditionalFormatting>
  <pageMargins left="0.70866141732283472" right="0.70866141732283472" top="0.74803149606299213" bottom="0.74803149606299213" header="0.31496062992125984" footer="0.31496062992125984"/>
  <pageSetup paperSize="9" scale="61" fitToHeight="0" orientation="portrait" r:id="rId1"/>
  <headerFooter>
    <oddHeader>&amp;L&amp;G&amp;R&amp;A</oddHeader>
    <oddFooter>Pagina &amp;P van &amp;N</oddFooter>
  </headerFooter>
  <ignoredErrors>
    <ignoredError sqref="L136" numberStoredAsText="1"/>
  </ignoredError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82EB-A958-490D-8690-F1423E44D666}">
  <sheetPr codeName="Blad7">
    <pageSetUpPr fitToPage="1"/>
  </sheetPr>
  <dimension ref="A1:CA40"/>
  <sheetViews>
    <sheetView showGridLines="0" zoomScaleNormal="100" workbookViewId="0">
      <pane ySplit="4" topLeftCell="A5" activePane="bottomLeft" state="frozen"/>
      <selection activeCell="N5" sqref="N5"/>
      <selection pane="bottomLeft"/>
    </sheetView>
  </sheetViews>
  <sheetFormatPr defaultColWidth="8.88671875" defaultRowHeight="14.4" customHeight="1" x14ac:dyDescent="0.3"/>
  <cols>
    <col min="1" max="1" width="2.33203125" style="27" customWidth="1"/>
    <col min="2" max="2" width="1.109375" style="45" hidden="1" customWidth="1"/>
    <col min="3" max="4" width="1.109375" style="46" hidden="1" customWidth="1"/>
    <col min="5" max="9" width="1.109375" style="45" customWidth="1"/>
    <col min="10" max="10" width="40" style="45" customWidth="1"/>
    <col min="11" max="11" width="26.6640625" style="27" customWidth="1"/>
    <col min="12" max="12" width="9.109375" style="136" customWidth="1"/>
    <col min="13" max="14" width="15.88671875" style="108" customWidth="1"/>
    <col min="15" max="15" width="15.88671875" style="109" customWidth="1"/>
    <col min="16" max="16" width="47.77734375" style="109" hidden="1" customWidth="1"/>
    <col min="17" max="17" width="1.109375" style="27" customWidth="1"/>
    <col min="18" max="24" width="1.109375" style="27" hidden="1" customWidth="1"/>
    <col min="25" max="25" width="2.33203125" style="27" hidden="1" customWidth="1"/>
    <col min="26" max="42" width="9" style="27" hidden="1" customWidth="1"/>
    <col min="43" max="49" width="9" style="110" hidden="1" customWidth="1"/>
    <col min="50" max="52" width="9" style="27" hidden="1" customWidth="1"/>
    <col min="53" max="53" width="2.33203125" style="111" customWidth="1"/>
    <col min="54" max="16384" width="8.88671875" style="27"/>
  </cols>
  <sheetData>
    <row r="1" spans="1:79" ht="24" customHeight="1" x14ac:dyDescent="0.3">
      <c r="A1" s="42"/>
      <c r="B1" s="43"/>
      <c r="C1" s="43"/>
      <c r="D1" s="43"/>
      <c r="E1" s="43"/>
      <c r="F1" s="43"/>
      <c r="G1" s="43"/>
      <c r="H1" s="43"/>
      <c r="I1" s="43"/>
      <c r="J1" s="43"/>
      <c r="Z1" s="105" t="str">
        <f>IF(SUM($AG$12:$AK$12, $AQ$12:$AS$12)=1,
    Fout_zonder_rij_enkel&amp;IF($AW$12&lt;&gt;0, " Vul resterende "&amp;AW12&amp;" verplichte velden in.", ""),
    IF(SUM($AG$12:$AK$12, $AQ$12:$AS$12)&gt;1,
        SUM($AG$12:$AK$12, $AQ$12:$AS$12)&amp;Fout_zonder_rij_meer&amp;IF($AW$12&lt;&gt;0, " Vul resterende "&amp;AW12&amp;" verplichte velden in.", ""),
        IF($AW$12&lt;&gt;0, "Vul resterende "&amp;AW12&amp;" verplichte velden in.", "")
    )
)</f>
        <v>Vul resterende 6 verplichte velden in.</v>
      </c>
    </row>
    <row r="2" spans="1:79" s="33" customFormat="1" ht="9.6" customHeight="1" x14ac:dyDescent="0.3">
      <c r="B2" s="208" t="s">
        <v>412</v>
      </c>
      <c r="C2" s="208"/>
      <c r="D2" s="208"/>
      <c r="E2" s="208"/>
      <c r="F2" s="208"/>
      <c r="G2" s="208"/>
      <c r="H2" s="208"/>
      <c r="I2" s="208"/>
      <c r="J2" s="208"/>
      <c r="K2" s="208"/>
      <c r="L2" s="113"/>
      <c r="M2" s="137"/>
      <c r="N2" s="112"/>
      <c r="O2" s="137"/>
      <c r="P2" s="112"/>
      <c r="Z2" s="83" t="s">
        <v>390</v>
      </c>
      <c r="AA2" s="27"/>
      <c r="AC2"/>
      <c r="AD2"/>
      <c r="AE2"/>
      <c r="AF2"/>
      <c r="AG2"/>
      <c r="AH2"/>
      <c r="AI2"/>
      <c r="AJ2"/>
      <c r="AK2"/>
      <c r="AL2"/>
      <c r="AM2"/>
      <c r="AN2"/>
      <c r="AO2"/>
      <c r="AP2" s="83" t="s">
        <v>312</v>
      </c>
      <c r="AQ2" s="110"/>
      <c r="AR2" s="110"/>
      <c r="AS2" s="110"/>
      <c r="AT2" s="110"/>
      <c r="AU2" s="110"/>
      <c r="AV2" s="110"/>
      <c r="AW2" s="110"/>
      <c r="AX2" s="27"/>
      <c r="AY2" s="27"/>
      <c r="AZ2" s="27"/>
      <c r="BA2" s="111"/>
    </row>
    <row r="3" spans="1:79" s="33" customFormat="1" ht="14.4" customHeight="1" x14ac:dyDescent="0.3">
      <c r="B3" s="208"/>
      <c r="C3" s="208"/>
      <c r="D3" s="208"/>
      <c r="E3" s="208"/>
      <c r="F3" s="208"/>
      <c r="G3" s="208"/>
      <c r="H3" s="208"/>
      <c r="I3" s="208"/>
      <c r="J3" s="208"/>
      <c r="K3" s="208"/>
      <c r="L3" s="113"/>
      <c r="M3" s="113"/>
      <c r="N3" s="113"/>
      <c r="O3" s="113"/>
      <c r="P3" s="113"/>
      <c r="Z3" s="114" t="s">
        <v>309</v>
      </c>
      <c r="AA3" s="27"/>
      <c r="AB3" s="114" t="s">
        <v>97</v>
      </c>
      <c r="AC3" s="114" t="s">
        <v>297</v>
      </c>
      <c r="AE3" s="27"/>
      <c r="AF3" s="27"/>
      <c r="AG3" s="114" t="s">
        <v>304</v>
      </c>
      <c r="AJ3" s="27"/>
      <c r="AK3" s="189"/>
      <c r="AL3" s="27" t="s">
        <v>302</v>
      </c>
      <c r="AM3" s="27"/>
      <c r="AN3" s="27"/>
      <c r="AO3" s="27"/>
      <c r="AP3" s="114"/>
      <c r="AQ3" s="100" t="s">
        <v>296</v>
      </c>
      <c r="AR3" s="110"/>
      <c r="AS3" s="110"/>
      <c r="AT3" s="115" t="s">
        <v>311</v>
      </c>
      <c r="AU3" s="110"/>
      <c r="AV3" s="110"/>
      <c r="AW3" s="110"/>
      <c r="AX3" s="150"/>
      <c r="AY3" s="150"/>
      <c r="AZ3" s="114"/>
      <c r="BA3" s="111"/>
    </row>
    <row r="4" spans="1:79" s="120" customFormat="1" ht="14.4" customHeight="1" x14ac:dyDescent="0.3">
      <c r="A4" s="81"/>
      <c r="B4" s="81"/>
      <c r="C4" s="81"/>
      <c r="D4" s="116"/>
      <c r="E4" s="116" t="s">
        <v>44</v>
      </c>
      <c r="F4" s="116"/>
      <c r="G4" s="116"/>
      <c r="H4" s="116"/>
      <c r="I4" s="116"/>
      <c r="J4" s="116"/>
      <c r="K4" s="81"/>
      <c r="L4" s="116" t="s">
        <v>0</v>
      </c>
      <c r="M4" s="138" t="s">
        <v>360</v>
      </c>
      <c r="N4" s="117" t="s">
        <v>363</v>
      </c>
      <c r="O4" s="117" t="s">
        <v>362</v>
      </c>
      <c r="P4" s="138" t="s">
        <v>53</v>
      </c>
      <c r="Q4" s="81"/>
      <c r="R4" s="81"/>
      <c r="S4" s="81"/>
      <c r="T4" s="81"/>
      <c r="U4" s="81"/>
      <c r="V4" s="81"/>
      <c r="W4" s="81"/>
      <c r="X4" s="81"/>
      <c r="Y4" s="81"/>
      <c r="Z4" s="96" t="s">
        <v>44</v>
      </c>
      <c r="AA4" s="47" t="s">
        <v>308</v>
      </c>
      <c r="AB4" s="96" t="str">
        <f>"""+"" én ""-"""</f>
        <v>"+" én "-"</v>
      </c>
      <c r="AC4" s="96" t="str">
        <f>SUBSTITUTE(ADDRESS(1, COLUMN(M4), 4, 1), "1", "")</f>
        <v>M</v>
      </c>
      <c r="AD4" s="47" t="str">
        <f>SUBSTITUTE(ADDRESS(1, COLUMN(N4), 4, 1), "1", "")</f>
        <v>N</v>
      </c>
      <c r="AE4" s="47" t="str">
        <f>SUBSTITUTE(ADDRESS(1, COLUMN(O4), 4, 1), "1", "")</f>
        <v>O</v>
      </c>
      <c r="AF4" s="47" t="str">
        <f>SUBSTITUTE(ADDRESS(1, COLUMN(P4), 4, 1), "1", "")</f>
        <v>P</v>
      </c>
      <c r="AG4" s="96" t="s">
        <v>310</v>
      </c>
      <c r="AH4" s="190" t="str">
        <f>SUBSTITUTE(ADDRESS(1, COLUMN(M4), 4, 1), "1", "")</f>
        <v>M</v>
      </c>
      <c r="AI4" s="47" t="str">
        <f>SUBSTITUTE(ADDRESS(1, COLUMN(N4), 4, 1), "1", "")</f>
        <v>N</v>
      </c>
      <c r="AJ4" s="47" t="str">
        <f>SUBSTITUTE(ADDRESS(1, COLUMN(O4), 4, 1), "1", "")</f>
        <v>O</v>
      </c>
      <c r="AK4" s="191" t="str">
        <f>SUBSTITUTE(ADDRESS(1, COLUMN(P4), 4, 1), "1", "")</f>
        <v>P</v>
      </c>
      <c r="AL4" s="47" t="str">
        <f t="shared" ref="AL4:AM4" si="0">SUBSTITUTE(ADDRESS(1, COLUMN(M4), 4, 1), "1", "")</f>
        <v>M</v>
      </c>
      <c r="AM4" s="47" t="str">
        <f t="shared" si="0"/>
        <v>N</v>
      </c>
      <c r="AN4" s="47" t="str">
        <f>SUBSTITUTE(ADDRESS(1, COLUMN(O4), 4, 1), "1", "")</f>
        <v>O</v>
      </c>
      <c r="AO4" s="47" t="str">
        <f>SUBSTITUTE(ADDRESS(1, COLUMN(P4), 4, 1), "1", "")</f>
        <v>P</v>
      </c>
      <c r="AP4" s="96" t="s">
        <v>1</v>
      </c>
      <c r="AQ4" s="86" t="str">
        <f>SUBSTITUTE(ADDRESS(1, COLUMN(N4), 4, 1), "1", "")</f>
        <v>N</v>
      </c>
      <c r="AR4" s="49" t="str">
        <f>SUBSTITUTE(ADDRESS(1, COLUMN(O4), 4, 1), "1", "")</f>
        <v>O</v>
      </c>
      <c r="AS4" s="49" t="str">
        <f>SUBSTITUTE(ADDRESS(1, COLUMN(P4), 4, 1), "1", "")</f>
        <v>P</v>
      </c>
      <c r="AT4" s="86" t="str">
        <f>SUBSTITUTE(ADDRESS(1, COLUMN(N4), 4, 1), "1", "")</f>
        <v>N</v>
      </c>
      <c r="AU4" s="49" t="str">
        <f>SUBSTITUTE(ADDRESS(1, COLUMN(O4), 4, 1), "1", "")</f>
        <v>O</v>
      </c>
      <c r="AV4" s="49" t="str">
        <f>SUBSTITUTE(ADDRESS(1, COLUMN(P4), 4, 1), "1", "")</f>
        <v>P</v>
      </c>
      <c r="AW4" s="153" t="s">
        <v>307</v>
      </c>
      <c r="AX4" s="151" t="s">
        <v>306</v>
      </c>
      <c r="AY4" s="153" t="s">
        <v>32</v>
      </c>
      <c r="AZ4" s="47" t="s">
        <v>33</v>
      </c>
      <c r="BA4" s="119"/>
      <c r="CA4" s="107" t="s">
        <v>144</v>
      </c>
    </row>
    <row r="5" spans="1:79" s="29" customFormat="1" ht="14.4" customHeight="1" x14ac:dyDescent="0.3">
      <c r="A5" s="82" t="str">
        <f>IF(OR(AG5&lt;&gt;"", AY5&lt;&gt;""), "✘", "")</f>
        <v/>
      </c>
      <c r="B5" s="121"/>
      <c r="C5" s="121"/>
      <c r="D5" s="121"/>
      <c r="E5" s="121"/>
      <c r="F5" s="121" t="s">
        <v>281</v>
      </c>
      <c r="G5" s="121"/>
      <c r="H5" s="121"/>
      <c r="I5" s="121"/>
      <c r="J5" s="121"/>
      <c r="K5" s="32"/>
      <c r="L5" s="122">
        <v>9906</v>
      </c>
      <c r="M5" s="198">
        <f>SUM(N5:O5)</f>
        <v>0</v>
      </c>
      <c r="N5" s="140">
        <f>N6+N7</f>
        <v>0</v>
      </c>
      <c r="O5" s="140">
        <f>O6+O7</f>
        <v>0</v>
      </c>
      <c r="P5" s="192"/>
      <c r="Q5" s="32"/>
      <c r="R5" s="32"/>
      <c r="S5" s="32"/>
      <c r="T5" s="32"/>
      <c r="U5" s="32"/>
      <c r="V5" s="32"/>
      <c r="Z5" s="124"/>
      <c r="AB5" s="171">
        <v>1</v>
      </c>
      <c r="AC5" s="171"/>
      <c r="AD5" s="193"/>
      <c r="AE5" s="193"/>
      <c r="AF5" s="193">
        <v>-1</v>
      </c>
      <c r="AG5" s="97"/>
      <c r="AH5" s="168"/>
      <c r="AI5" s="197"/>
      <c r="AK5" s="167"/>
      <c r="AP5" s="97">
        <f>IF(L5&lt;&gt;"", IF(C5&lt;&gt;"",1,IF(D5&lt;&gt;"",2,IF(E5&lt;&gt;"",3,IF(F5&lt;&gt;"",4,IF(G5&lt;&gt;"",5,IF(H5&lt;&gt;"",6,IF(I5&lt;&gt;"",7,IF(J5&lt;&gt;"",8)))))))), "")</f>
        <v>4</v>
      </c>
      <c r="AQ5" s="87" t="str">
        <f t="shared" ref="AQ5" si="1">IF(ISTEXT(N5), IFERROR(IF(SEARCH(".", N5)&lt;&gt;0, "| Veld '"&amp;AQ$4&amp;ROW()&amp;"': "&amp;Fout_punt), "| Veld '"&amp;AQ$4&amp;ROW()&amp;"': "&amp;Fout_geen_getal), IF($AB5&lt;&gt;1, IF(N5&lt;0, "| Veld '"&amp;AQ$4&amp;ROW()&amp;"': "&amp;Fout_negatief, ""), ""))</f>
        <v/>
      </c>
      <c r="AR5" s="32" t="str">
        <f t="shared" ref="AR5" si="2">IF(ISTEXT(O5), IFERROR(IF(SEARCH(".", O5)&lt;&gt;0, "| Veld '"&amp;AR$4&amp;ROW()&amp;"': "&amp;Fout_punt), "| Veld '"&amp;AR$4&amp;ROW()&amp;"': "&amp;Fout_geen_getal), IF($AB5&lt;&gt;1, IF(O5&lt;0, "| Veld '"&amp;AR$4&amp;ROW()&amp;"': "&amp;Fout_negatief, ""), ""))</f>
        <v/>
      </c>
      <c r="AS5" s="32" t="str">
        <f>""</f>
        <v/>
      </c>
      <c r="AT5" s="169" t="str">
        <f t="shared" ref="AT5" si="3">IF(AD5=1, IF(N5="", "'"&amp;AT$4&amp;ROW()&amp;"' "&amp;IF(OR(AU5&lt;&gt;"", AV5&lt;&gt;""), "en ", ""), ""), "")</f>
        <v/>
      </c>
      <c r="AU5" s="170" t="str">
        <f t="shared" ref="AU5" si="4">IF(AE5=1, IF(O5="", "'"&amp;AU$4&amp;ROW()&amp;"' "&amp;IF(AV5&lt;&gt;"", "en ", ""), ""), "")</f>
        <v/>
      </c>
      <c r="AV5" s="170" t="str">
        <f t="shared" ref="AV5" si="5">IF(AF5=1, IF(P5="", "'"&amp;AV$4&amp;ROW()&amp;"' ", ""), "")</f>
        <v/>
      </c>
      <c r="AW5" s="172">
        <f>COUNTA(AT5:AV5)-COUNTBLANK(AT5:AV5)</f>
        <v>0</v>
      </c>
      <c r="AX5" s="152" t="str">
        <f>IF(AW5&gt;1, "| Velden "&amp;AT5&amp;AU5&amp;AV5&amp;"zijn verplicht.  ", IF(AW5=1, "| Veld "&amp;AT5&amp;AU5&amp;AV5&amp;"is verplicht.  ", ""))</f>
        <v/>
      </c>
      <c r="AY5" s="152" t="str">
        <f>AQ5&amp;AR5&amp;AS5&amp;AH5&amp;AI5&amp;AJ5&amp;AK5&amp;AX5</f>
        <v/>
      </c>
      <c r="AZ5" s="29" t="str">
        <f>AL5&amp;AN5&amp;AO5</f>
        <v/>
      </c>
      <c r="BA5" s="30" t="str">
        <f>IF(AY5&lt;&gt;"", AY5, AZ5)</f>
        <v/>
      </c>
    </row>
    <row r="6" spans="1:79" s="29" customFormat="1" ht="14.4" customHeight="1" x14ac:dyDescent="0.3">
      <c r="A6" s="82" t="str">
        <f t="shared" ref="A6:A10" si="6">IF(OR(AG6&lt;&gt;"", AY6&lt;&gt;""), "✘", "")</f>
        <v/>
      </c>
      <c r="B6" s="128"/>
      <c r="C6" s="128"/>
      <c r="D6" s="128"/>
      <c r="E6" s="128"/>
      <c r="F6" s="128" t="s">
        <v>153</v>
      </c>
      <c r="G6" s="128"/>
      <c r="H6" s="128"/>
      <c r="I6" s="128"/>
      <c r="J6" s="128"/>
      <c r="L6" s="129">
        <v>9905</v>
      </c>
      <c r="M6" s="198">
        <f t="shared" ref="M6:M10" si="7">SUM(N6:O6)</f>
        <v>0</v>
      </c>
      <c r="N6" s="141">
        <f>SUM(Resultatenrekening!N140:O140)</f>
        <v>0</v>
      </c>
      <c r="O6" s="141">
        <f>Resultatenrekening!P140</f>
        <v>0</v>
      </c>
      <c r="P6" s="192"/>
      <c r="Z6" s="124"/>
      <c r="AB6" s="171">
        <v>1</v>
      </c>
      <c r="AC6" s="171"/>
      <c r="AD6" s="193"/>
      <c r="AE6" s="193"/>
      <c r="AF6" s="193">
        <v>-1</v>
      </c>
      <c r="AG6" s="97"/>
      <c r="AH6" s="168"/>
      <c r="AI6" s="197"/>
      <c r="AK6" s="167"/>
      <c r="AP6" s="97">
        <f t="shared" ref="AP6:AP10" si="8">IF(L6&lt;&gt;"", IF(C6&lt;&gt;"",1,IF(D6&lt;&gt;"",2,IF(E6&lt;&gt;"",3,IF(F6&lt;&gt;"",4,IF(G6&lt;&gt;"",5,IF(H6&lt;&gt;"",6,IF(I6&lt;&gt;"",7,IF(J6&lt;&gt;"",8)))))))), "")</f>
        <v>4</v>
      </c>
      <c r="AQ6" s="87" t="str">
        <f t="shared" ref="AQ6:AQ10" si="9">IF(ISTEXT(N6), IFERROR(IF(SEARCH(".", N6)&lt;&gt;0, "| Veld '"&amp;AQ$4&amp;ROW()&amp;"': "&amp;Fout_punt), "| Veld '"&amp;AQ$4&amp;ROW()&amp;"': "&amp;Fout_geen_getal), IF($AB6&lt;&gt;1, IF(N6&lt;0, "| Veld '"&amp;AQ$4&amp;ROW()&amp;"': "&amp;Fout_negatief, ""), ""))</f>
        <v/>
      </c>
      <c r="AR6" s="32" t="str">
        <f t="shared" ref="AR6:AR10" si="10">IF(ISTEXT(O6), IFERROR(IF(SEARCH(".", O6)&lt;&gt;0, "| Veld '"&amp;AR$4&amp;ROW()&amp;"': "&amp;Fout_punt), "| Veld '"&amp;AR$4&amp;ROW()&amp;"': "&amp;Fout_geen_getal), IF($AB6&lt;&gt;1, IF(O6&lt;0, "| Veld '"&amp;AR$4&amp;ROW()&amp;"': "&amp;Fout_negatief, ""), ""))</f>
        <v/>
      </c>
      <c r="AS6" s="32" t="str">
        <f>""</f>
        <v/>
      </c>
      <c r="AT6" s="169" t="str">
        <f t="shared" ref="AT6:AT10" si="11">IF(AD6=1, IF(N6="", "'"&amp;AT$4&amp;ROW()&amp;"' "&amp;IF(OR(AU6&lt;&gt;"", AV6&lt;&gt;""), "en ", ""), ""), "")</f>
        <v/>
      </c>
      <c r="AU6" s="170" t="str">
        <f t="shared" ref="AU6:AU10" si="12">IF(AE6=1, IF(O6="", "'"&amp;AU$4&amp;ROW()&amp;"' "&amp;IF(AV6&lt;&gt;"", "en ", ""), ""), "")</f>
        <v/>
      </c>
      <c r="AV6" s="170" t="str">
        <f t="shared" ref="AV6:AV10" si="13">IF(AF6=1, IF(P6="", "'"&amp;AV$4&amp;ROW()&amp;"' ", ""), "")</f>
        <v/>
      </c>
      <c r="AW6" s="172">
        <f t="shared" ref="AW6:AW10" si="14">COUNTA(AT6:AV6)-COUNTBLANK(AT6:AV6)</f>
        <v>0</v>
      </c>
      <c r="AX6" s="152" t="str">
        <f t="shared" ref="AX6:AX10" si="15">IF(AW6&gt;1, "| Velden "&amp;AT6&amp;AU6&amp;AV6&amp;"zijn verplicht.  ", IF(AW6=1, "| Veld "&amp;AT6&amp;AU6&amp;AV6&amp;"is verplicht.  ", ""))</f>
        <v/>
      </c>
      <c r="AY6" s="152" t="str">
        <f t="shared" ref="AY6:AY10" si="16">AQ6&amp;AR6&amp;AS6&amp;AH6&amp;AI6&amp;AJ6&amp;AK6&amp;AX6</f>
        <v/>
      </c>
      <c r="AZ6" s="29" t="str">
        <f t="shared" ref="AZ6:AZ10" si="17">AL6&amp;AN6&amp;AO6</f>
        <v/>
      </c>
      <c r="BA6" s="30" t="str">
        <f t="shared" ref="BA6:BA10" si="18">IF(AY6&lt;&gt;"", AY6, AZ6)</f>
        <v/>
      </c>
    </row>
    <row r="7" spans="1:79" s="29" customFormat="1" ht="14.4" customHeight="1" x14ac:dyDescent="0.3">
      <c r="A7" s="82" t="str">
        <f t="shared" si="6"/>
        <v>✘</v>
      </c>
      <c r="B7" s="128"/>
      <c r="C7" s="128"/>
      <c r="F7" s="29" t="s">
        <v>341</v>
      </c>
      <c r="G7" s="131"/>
      <c r="H7" s="131"/>
      <c r="I7" s="131"/>
      <c r="J7" s="131"/>
      <c r="K7" s="131"/>
      <c r="L7" s="129" t="s">
        <v>282</v>
      </c>
      <c r="M7" s="198">
        <f t="shared" si="7"/>
        <v>0</v>
      </c>
      <c r="N7" s="132"/>
      <c r="O7" s="132"/>
      <c r="P7" s="192"/>
      <c r="Z7" s="124"/>
      <c r="AB7" s="171">
        <v>1</v>
      </c>
      <c r="AC7" s="171"/>
      <c r="AD7" s="193">
        <v>1</v>
      </c>
      <c r="AE7" s="193">
        <v>1</v>
      </c>
      <c r="AF7" s="193">
        <v>-1</v>
      </c>
      <c r="AG7" s="97"/>
      <c r="AH7" s="168"/>
      <c r="AI7" s="197"/>
      <c r="AK7" s="167"/>
      <c r="AP7" s="97">
        <f t="shared" si="8"/>
        <v>4</v>
      </c>
      <c r="AQ7" s="87" t="str">
        <f t="shared" si="9"/>
        <v/>
      </c>
      <c r="AR7" s="32" t="str">
        <f t="shared" si="10"/>
        <v/>
      </c>
      <c r="AS7" s="32" t="str">
        <f>""</f>
        <v/>
      </c>
      <c r="AT7" s="169" t="str">
        <f t="shared" si="11"/>
        <v xml:space="preserve">'N7' en </v>
      </c>
      <c r="AU7" s="170" t="str">
        <f t="shared" si="12"/>
        <v xml:space="preserve">'O7' </v>
      </c>
      <c r="AV7" s="170" t="str">
        <f t="shared" si="13"/>
        <v/>
      </c>
      <c r="AW7" s="172">
        <f t="shared" si="14"/>
        <v>2</v>
      </c>
      <c r="AX7" s="152" t="str">
        <f t="shared" si="15"/>
        <v xml:space="preserve">| Velden 'N7' en 'O7' zijn verplicht.  </v>
      </c>
      <c r="AY7" s="152" t="str">
        <f t="shared" si="16"/>
        <v xml:space="preserve">| Velden 'N7' en 'O7' zijn verplicht.  </v>
      </c>
      <c r="AZ7" s="29" t="str">
        <f t="shared" si="17"/>
        <v/>
      </c>
      <c r="BA7" s="30" t="str">
        <f t="shared" si="18"/>
        <v xml:space="preserve">| Velden 'N7' en 'O7' zijn verplicht.  </v>
      </c>
    </row>
    <row r="8" spans="1:79" s="29" customFormat="1" ht="14.4" customHeight="1" x14ac:dyDescent="0.3">
      <c r="A8" s="82" t="str">
        <f t="shared" si="6"/>
        <v>✘</v>
      </c>
      <c r="B8" s="128"/>
      <c r="C8" s="128"/>
      <c r="D8" s="128"/>
      <c r="E8" s="128"/>
      <c r="F8" s="128" t="s">
        <v>283</v>
      </c>
      <c r="G8" s="128"/>
      <c r="H8" s="128"/>
      <c r="I8" s="128"/>
      <c r="J8" s="128"/>
      <c r="L8" s="129">
        <v>791</v>
      </c>
      <c r="M8" s="198">
        <f t="shared" si="7"/>
        <v>0</v>
      </c>
      <c r="N8" s="130"/>
      <c r="O8" s="130"/>
      <c r="P8" s="192"/>
      <c r="Z8" s="124"/>
      <c r="AB8" s="171"/>
      <c r="AC8" s="171"/>
      <c r="AD8" s="193">
        <v>1</v>
      </c>
      <c r="AE8" s="193">
        <v>1</v>
      </c>
      <c r="AF8" s="193">
        <v>-1</v>
      </c>
      <c r="AG8" s="97"/>
      <c r="AH8" s="168"/>
      <c r="AI8" s="197"/>
      <c r="AK8" s="167"/>
      <c r="AP8" s="97">
        <f t="shared" si="8"/>
        <v>4</v>
      </c>
      <c r="AQ8" s="87" t="str">
        <f t="shared" si="9"/>
        <v/>
      </c>
      <c r="AR8" s="32" t="str">
        <f t="shared" si="10"/>
        <v/>
      </c>
      <c r="AS8" s="32" t="str">
        <f>""</f>
        <v/>
      </c>
      <c r="AT8" s="169" t="str">
        <f t="shared" si="11"/>
        <v xml:space="preserve">'N8' en </v>
      </c>
      <c r="AU8" s="170" t="str">
        <f t="shared" si="12"/>
        <v xml:space="preserve">'O8' </v>
      </c>
      <c r="AV8" s="170" t="str">
        <f t="shared" si="13"/>
        <v/>
      </c>
      <c r="AW8" s="172">
        <f t="shared" si="14"/>
        <v>2</v>
      </c>
      <c r="AX8" s="152" t="str">
        <f t="shared" si="15"/>
        <v xml:space="preserve">| Velden 'N8' en 'O8' zijn verplicht.  </v>
      </c>
      <c r="AY8" s="152" t="str">
        <f t="shared" si="16"/>
        <v xml:space="preserve">| Velden 'N8' en 'O8' zijn verplicht.  </v>
      </c>
      <c r="AZ8" s="29" t="str">
        <f t="shared" si="17"/>
        <v/>
      </c>
      <c r="BA8" s="30" t="str">
        <f t="shared" si="18"/>
        <v xml:space="preserve">| Velden 'N8' en 'O8' zijn verplicht.  </v>
      </c>
    </row>
    <row r="9" spans="1:79" s="29" customFormat="1" ht="14.4" customHeight="1" x14ac:dyDescent="0.3">
      <c r="A9" s="82" t="str">
        <f t="shared" si="6"/>
        <v>✘</v>
      </c>
      <c r="B9" s="128"/>
      <c r="C9" s="128"/>
      <c r="D9" s="128"/>
      <c r="E9" s="128"/>
      <c r="F9" s="128" t="s">
        <v>284</v>
      </c>
      <c r="G9" s="128"/>
      <c r="H9" s="128"/>
      <c r="I9" s="128"/>
      <c r="J9" s="128"/>
      <c r="L9" s="129">
        <v>691</v>
      </c>
      <c r="M9" s="198">
        <f t="shared" si="7"/>
        <v>0</v>
      </c>
      <c r="N9" s="130"/>
      <c r="O9" s="130"/>
      <c r="P9" s="192"/>
      <c r="Z9" s="124"/>
      <c r="AB9" s="171"/>
      <c r="AC9" s="171"/>
      <c r="AD9" s="193">
        <v>1</v>
      </c>
      <c r="AE9" s="193">
        <v>1</v>
      </c>
      <c r="AF9" s="193">
        <v>-1</v>
      </c>
      <c r="AG9" s="97"/>
      <c r="AH9" s="168"/>
      <c r="AI9" s="197"/>
      <c r="AK9" s="167"/>
      <c r="AP9" s="97">
        <f t="shared" si="8"/>
        <v>4</v>
      </c>
      <c r="AQ9" s="87" t="str">
        <f t="shared" si="9"/>
        <v/>
      </c>
      <c r="AR9" s="32" t="str">
        <f t="shared" si="10"/>
        <v/>
      </c>
      <c r="AS9" s="32" t="str">
        <f>""</f>
        <v/>
      </c>
      <c r="AT9" s="169" t="str">
        <f t="shared" si="11"/>
        <v xml:space="preserve">'N9' en </v>
      </c>
      <c r="AU9" s="170" t="str">
        <f t="shared" si="12"/>
        <v xml:space="preserve">'O9' </v>
      </c>
      <c r="AV9" s="170" t="str">
        <f t="shared" si="13"/>
        <v/>
      </c>
      <c r="AW9" s="172">
        <f t="shared" si="14"/>
        <v>2</v>
      </c>
      <c r="AX9" s="152" t="str">
        <f t="shared" si="15"/>
        <v xml:space="preserve">| Velden 'N9' en 'O9' zijn verplicht.  </v>
      </c>
      <c r="AY9" s="152" t="str">
        <f t="shared" si="16"/>
        <v xml:space="preserve">| Velden 'N9' en 'O9' zijn verplicht.  </v>
      </c>
      <c r="AZ9" s="29" t="str">
        <f t="shared" si="17"/>
        <v/>
      </c>
      <c r="BA9" s="30" t="str">
        <f t="shared" si="18"/>
        <v xml:space="preserve">| Velden 'N9' en 'O9' zijn verplicht.  </v>
      </c>
    </row>
    <row r="10" spans="1:79" s="29" customFormat="1" ht="14.4" customHeight="1" x14ac:dyDescent="0.3">
      <c r="A10" s="82" t="str">
        <f t="shared" si="6"/>
        <v/>
      </c>
      <c r="B10" s="128"/>
      <c r="C10" s="128"/>
      <c r="D10" s="128"/>
      <c r="E10" s="128"/>
      <c r="F10" s="128" t="s">
        <v>285</v>
      </c>
      <c r="G10" s="128"/>
      <c r="H10" s="128"/>
      <c r="I10" s="128"/>
      <c r="J10" s="128"/>
      <c r="L10" s="129" t="s">
        <v>286</v>
      </c>
      <c r="M10" s="198">
        <f t="shared" si="7"/>
        <v>0</v>
      </c>
      <c r="N10" s="141">
        <f>N5+N8-N9</f>
        <v>0</v>
      </c>
      <c r="O10" s="141">
        <f>O5+O8-O9</f>
        <v>0</v>
      </c>
      <c r="P10" s="192"/>
      <c r="Z10" s="124">
        <v>14</v>
      </c>
      <c r="AA10" s="29">
        <f>Balans!M63</f>
        <v>0</v>
      </c>
      <c r="AB10" s="171">
        <v>1</v>
      </c>
      <c r="AC10" s="171"/>
      <c r="AD10" s="193"/>
      <c r="AE10" s="193"/>
      <c r="AF10" s="193">
        <v>-1</v>
      </c>
      <c r="AG10" s="97"/>
      <c r="AH10" s="168" t="str">
        <f>IF(M10&lt;&gt;0, IF(ROUND(M10, 2)&lt;&gt;ROUND(AA10, 2), "| Veld '"&amp;$AH$4&amp;ROW()&amp;"': Het bedrag verschilt van passivarekening "&amp;Z10&amp;" ("&amp;TEXT(AA10,"#.##0,00 €")&amp;").  ", ""), "")</f>
        <v/>
      </c>
      <c r="AI10" s="197"/>
      <c r="AK10" s="167"/>
      <c r="AP10" s="97">
        <f t="shared" si="8"/>
        <v>4</v>
      </c>
      <c r="AQ10" s="87" t="str">
        <f t="shared" si="9"/>
        <v/>
      </c>
      <c r="AR10" s="32" t="str">
        <f t="shared" si="10"/>
        <v/>
      </c>
      <c r="AS10" s="32" t="str">
        <f>""</f>
        <v/>
      </c>
      <c r="AT10" s="169" t="str">
        <f t="shared" si="11"/>
        <v/>
      </c>
      <c r="AU10" s="170" t="str">
        <f t="shared" si="12"/>
        <v/>
      </c>
      <c r="AV10" s="170" t="str">
        <f t="shared" si="13"/>
        <v/>
      </c>
      <c r="AW10" s="172">
        <f t="shared" si="14"/>
        <v>0</v>
      </c>
      <c r="AX10" s="152" t="str">
        <f t="shared" si="15"/>
        <v/>
      </c>
      <c r="AY10" s="152" t="str">
        <f t="shared" si="16"/>
        <v/>
      </c>
      <c r="AZ10" s="29" t="str">
        <f t="shared" si="17"/>
        <v/>
      </c>
      <c r="BA10" s="30" t="str">
        <f t="shared" si="18"/>
        <v/>
      </c>
    </row>
    <row r="11" spans="1:79" ht="14.4" customHeight="1" x14ac:dyDescent="0.3">
      <c r="A11" s="34"/>
      <c r="B11" s="44"/>
      <c r="C11" s="34"/>
      <c r="D11" s="44"/>
      <c r="E11" s="34"/>
      <c r="F11" s="44"/>
      <c r="G11" s="34"/>
      <c r="H11" s="44"/>
      <c r="I11" s="34"/>
      <c r="J11" s="44"/>
      <c r="K11" s="34"/>
      <c r="L11" s="44"/>
      <c r="M11" s="34"/>
      <c r="N11" s="34"/>
      <c r="O11" s="44"/>
      <c r="P11" s="44"/>
      <c r="Q11" s="34"/>
      <c r="R11" s="44"/>
      <c r="S11" s="34"/>
      <c r="T11" s="44"/>
      <c r="U11" s="34"/>
      <c r="V11" s="44"/>
      <c r="W11" s="34"/>
      <c r="X11" s="44"/>
      <c r="Y11" s="34"/>
      <c r="Z11" s="133"/>
      <c r="AA11" s="133"/>
      <c r="AB11" s="133"/>
      <c r="AC11" s="133"/>
      <c r="AD11" s="133"/>
      <c r="AE11" s="133"/>
      <c r="AF11" s="133"/>
      <c r="AG11" s="133"/>
      <c r="AH11" s="133"/>
      <c r="AI11" s="133"/>
      <c r="AJ11" s="133"/>
      <c r="AK11" s="133"/>
      <c r="AL11" s="133"/>
      <c r="AM11" s="133"/>
      <c r="AN11" s="133"/>
      <c r="AO11" s="133"/>
      <c r="AP11" s="133"/>
      <c r="AQ11" s="134"/>
      <c r="AR11" s="134"/>
      <c r="AS11" s="134"/>
      <c r="AT11" s="134"/>
      <c r="AU11" s="134"/>
      <c r="AV11" s="134"/>
      <c r="AW11" s="134"/>
      <c r="AX11" s="133"/>
      <c r="AY11" s="133"/>
      <c r="AZ11" s="133" t="s">
        <v>13</v>
      </c>
      <c r="BA11" s="135"/>
    </row>
    <row r="12" spans="1:79" ht="14.4" customHeight="1" x14ac:dyDescent="0.3">
      <c r="B12" s="27"/>
      <c r="C12" s="27"/>
      <c r="D12" s="27"/>
      <c r="E12" s="27"/>
      <c r="F12" s="27"/>
      <c r="G12" s="27"/>
      <c r="H12" s="27"/>
      <c r="I12" s="27"/>
      <c r="J12" s="27"/>
      <c r="L12" s="27"/>
      <c r="M12" s="27"/>
      <c r="N12" s="27"/>
      <c r="O12" s="27"/>
      <c r="P12" s="27"/>
      <c r="AG12" s="27" cm="1">
        <f t="array" ref="AG12">SUMPRODUCT(--((AG5:AG10)&lt;&gt;""))</f>
        <v>0</v>
      </c>
      <c r="AH12" s="27" cm="1">
        <f t="array" ref="AH12">SUMPRODUCT(--((AH5:AH10)&lt;&gt;""))</f>
        <v>0</v>
      </c>
      <c r="AI12" s="27" cm="1">
        <f t="array" ref="AI12">SUMPRODUCT(--((AI5:AI10)&lt;&gt;""))</f>
        <v>0</v>
      </c>
      <c r="AJ12" s="27" cm="1">
        <f t="array" ref="AJ12">SUMPRODUCT(--((AJ5:AJ10)&lt;&gt;""))</f>
        <v>0</v>
      </c>
      <c r="AK12" s="27" cm="1">
        <f t="array" ref="AK12">SUMPRODUCT(--((AK5:AK10)&lt;&gt;""))</f>
        <v>0</v>
      </c>
      <c r="AQ12" s="27" cm="1">
        <f t="array" ref="AQ12">SUMPRODUCT(--((AQ5:AQ10)&lt;&gt;""))</f>
        <v>0</v>
      </c>
      <c r="AR12" s="27" cm="1">
        <f t="array" ref="AR12">SUMPRODUCT(--((AR5:AR10)&lt;&gt;""))</f>
        <v>0</v>
      </c>
      <c r="AS12" s="27"/>
      <c r="AT12" s="27"/>
      <c r="AU12" s="27"/>
      <c r="AV12" s="27"/>
      <c r="AW12" s="27">
        <f>SUM(AW5:AW10)</f>
        <v>6</v>
      </c>
    </row>
    <row r="16" spans="1:79" ht="14.4" customHeight="1" x14ac:dyDescent="0.3">
      <c r="O16" s="108"/>
      <c r="P16" s="108"/>
    </row>
    <row r="17" spans="15:16" ht="14.4" customHeight="1" x14ac:dyDescent="0.3">
      <c r="O17" s="108"/>
      <c r="P17" s="108"/>
    </row>
    <row r="18" spans="15:16" ht="14.4" customHeight="1" x14ac:dyDescent="0.3">
      <c r="O18" s="108"/>
      <c r="P18" s="108"/>
    </row>
    <row r="19" spans="15:16" ht="14.4" customHeight="1" x14ac:dyDescent="0.3">
      <c r="O19" s="108"/>
      <c r="P19" s="108"/>
    </row>
    <row r="20" spans="15:16" ht="14.4" customHeight="1" x14ac:dyDescent="0.3">
      <c r="O20" s="108"/>
      <c r="P20" s="108"/>
    </row>
    <row r="21" spans="15:16" ht="14.4" customHeight="1" x14ac:dyDescent="0.3">
      <c r="O21" s="108"/>
      <c r="P21" s="108"/>
    </row>
    <row r="22" spans="15:16" ht="14.4" customHeight="1" x14ac:dyDescent="0.3">
      <c r="O22" s="108"/>
      <c r="P22" s="108"/>
    </row>
    <row r="23" spans="15:16" ht="14.4" customHeight="1" x14ac:dyDescent="0.3">
      <c r="O23" s="108"/>
      <c r="P23" s="108"/>
    </row>
    <row r="24" spans="15:16" ht="14.4" customHeight="1" x14ac:dyDescent="0.3">
      <c r="O24" s="108"/>
      <c r="P24" s="108"/>
    </row>
    <row r="25" spans="15:16" ht="14.4" customHeight="1" x14ac:dyDescent="0.3">
      <c r="O25" s="108"/>
      <c r="P25" s="108"/>
    </row>
    <row r="26" spans="15:16" ht="14.4" customHeight="1" x14ac:dyDescent="0.3">
      <c r="O26" s="108"/>
      <c r="P26" s="108"/>
    </row>
    <row r="27" spans="15:16" ht="14.4" customHeight="1" x14ac:dyDescent="0.3">
      <c r="O27" s="108"/>
      <c r="P27" s="108"/>
    </row>
    <row r="28" spans="15:16" ht="14.4" customHeight="1" x14ac:dyDescent="0.3">
      <c r="O28" s="108"/>
      <c r="P28" s="108"/>
    </row>
    <row r="29" spans="15:16" ht="14.4" customHeight="1" x14ac:dyDescent="0.3">
      <c r="O29" s="108"/>
      <c r="P29" s="108"/>
    </row>
    <row r="30" spans="15:16" ht="14.4" customHeight="1" x14ac:dyDescent="0.3">
      <c r="O30" s="108"/>
      <c r="P30" s="108"/>
    </row>
    <row r="31" spans="15:16" ht="14.4" customHeight="1" x14ac:dyDescent="0.3">
      <c r="O31" s="108"/>
      <c r="P31" s="108"/>
    </row>
    <row r="32" spans="15:16" ht="14.4" customHeight="1" x14ac:dyDescent="0.3">
      <c r="O32" s="108"/>
      <c r="P32" s="108"/>
    </row>
    <row r="33" spans="15:16" ht="14.4" customHeight="1" x14ac:dyDescent="0.3">
      <c r="O33" s="108"/>
      <c r="P33" s="108"/>
    </row>
    <row r="34" spans="15:16" ht="14.4" customHeight="1" x14ac:dyDescent="0.3">
      <c r="O34" s="108"/>
      <c r="P34" s="108"/>
    </row>
    <row r="35" spans="15:16" ht="14.4" customHeight="1" x14ac:dyDescent="0.3">
      <c r="O35" s="108"/>
      <c r="P35" s="108"/>
    </row>
    <row r="36" spans="15:16" ht="14.4" customHeight="1" x14ac:dyDescent="0.3">
      <c r="O36" s="108"/>
      <c r="P36" s="108"/>
    </row>
    <row r="37" spans="15:16" ht="14.4" customHeight="1" x14ac:dyDescent="0.3">
      <c r="O37" s="108"/>
      <c r="P37" s="108"/>
    </row>
    <row r="38" spans="15:16" ht="14.4" customHeight="1" x14ac:dyDescent="0.3">
      <c r="O38" s="108"/>
      <c r="P38" s="108"/>
    </row>
    <row r="39" spans="15:16" ht="14.4" customHeight="1" x14ac:dyDescent="0.3">
      <c r="O39" s="108"/>
      <c r="P39" s="108"/>
    </row>
    <row r="40" spans="15:16" ht="14.4" customHeight="1" x14ac:dyDescent="0.3">
      <c r="O40" s="108"/>
      <c r="P40" s="108"/>
    </row>
  </sheetData>
  <sheetProtection algorithmName="SHA-512" hashValue="+3P6rQJwBAfI6f+8OAvU/Gs5Jci0mEm78uu0B3yxAeIQgWHGEBshXZ1PZW+QPNcDfYyinYfri89vAHZK1HsASg==" saltValue="Lk3+40NLNrGkMcw2t10R2Q==" spinCount="100000" sheet="1" objects="1" scenarios="1" selectLockedCells="1"/>
  <mergeCells count="1">
    <mergeCell ref="B2:K3"/>
  </mergeCells>
  <phoneticPr fontId="17" type="noConversion"/>
  <conditionalFormatting sqref="B5:X10">
    <cfRule type="expression" dxfId="28" priority="1706">
      <formula>$AP5=1</formula>
    </cfRule>
  </conditionalFormatting>
  <conditionalFormatting sqref="C5:W10">
    <cfRule type="expression" dxfId="27" priority="1707">
      <formula>$AP5=2</formula>
    </cfRule>
  </conditionalFormatting>
  <conditionalFormatting sqref="D5:V10">
    <cfRule type="expression" dxfId="26" priority="1714">
      <formula>$AP5=3</formula>
    </cfRule>
  </conditionalFormatting>
  <conditionalFormatting sqref="BA5:CA10">
    <cfRule type="expression" dxfId="25" priority="1">
      <formula>$AY5&lt;&gt;""</formula>
    </cfRule>
  </conditionalFormatting>
  <conditionalFormatting sqref="E5:U10">
    <cfRule type="expression" dxfId="24" priority="1715">
      <formula>$AP5=4</formula>
    </cfRule>
  </conditionalFormatting>
  <conditionalFormatting sqref="F5:T10">
    <cfRule type="expression" dxfId="23" priority="1716">
      <formula>$AP5=5</formula>
    </cfRule>
  </conditionalFormatting>
  <conditionalFormatting sqref="G5:S10">
    <cfRule type="expression" dxfId="22" priority="1717">
      <formula>$AP5=6</formula>
    </cfRule>
  </conditionalFormatting>
  <conditionalFormatting sqref="H5:R10">
    <cfRule type="expression" dxfId="21" priority="1718">
      <formula>$AP5=7</formula>
    </cfRule>
  </conditionalFormatting>
  <conditionalFormatting sqref="I5:Q10">
    <cfRule type="expression" dxfId="20" priority="1719">
      <formula>$AP5=8</formula>
    </cfRule>
  </conditionalFormatting>
  <conditionalFormatting sqref="Z5:AO10">
    <cfRule type="expression" dxfId="19" priority="9">
      <formula>NOT(ISBLANK(Z5))</formula>
    </cfRule>
  </conditionalFormatting>
  <conditionalFormatting sqref="BA5:BA10">
    <cfRule type="expression" dxfId="18" priority="2">
      <formula>$AZ5&lt;&gt;""</formula>
    </cfRule>
  </conditionalFormatting>
  <conditionalFormatting sqref="AP5:AZ10">
    <cfRule type="expression" dxfId="17" priority="3">
      <formula>NOT(_xlfn.ISFORMULA(AP5))</formula>
    </cfRule>
  </conditionalFormatting>
  <conditionalFormatting sqref="M5:P10">
    <cfRule type="expression" dxfId="16" priority="10">
      <formula>AH5&lt;&gt;""</formula>
    </cfRule>
    <cfRule type="expression" dxfId="15" priority="11">
      <formula>AL5&lt;&gt;""</formula>
    </cfRule>
    <cfRule type="expression" dxfId="14" priority="16">
      <formula>AND(AC5=1, M5="")</formula>
    </cfRule>
    <cfRule type="expression" dxfId="13" priority="17">
      <formula>AND($AP5&lt;&gt;"", AC5=1, M5&lt;&gt;"")</formula>
    </cfRule>
    <cfRule type="expression" dxfId="12" priority="18">
      <formula>AND($AP5&lt;&gt;"", AC5=0, _xlfn.ISFORMULA(M5)=FALSE)</formula>
    </cfRule>
    <cfRule type="expression" dxfId="11" priority="19">
      <formula>AC5=-1</formula>
    </cfRule>
  </conditionalFormatting>
  <conditionalFormatting sqref="N5:P10">
    <cfRule type="expression" dxfId="10" priority="12">
      <formula>AQ5&lt;&gt;""</formula>
    </cfRule>
  </conditionalFormatting>
  <pageMargins left="0.70866141732283472" right="0.70866141732283472" top="0.74803149606299213" bottom="0.74803149606299213" header="0.31496062992125984" footer="0.31496062992125984"/>
  <pageSetup paperSize="9" scale="23" fitToHeight="0" orientation="portrait" r:id="rId1"/>
  <headerFooter>
    <oddHeader>&amp;L&amp;G&amp;R&amp;A</oddHeader>
    <oddFooter>Pagina &amp;P van &amp;N</oddFooter>
  </headerFooter>
  <ignoredErrors>
    <ignoredError sqref="L10"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D147D-E488-49F2-BE62-2B3F9131F2A6}">
  <sheetPr codeName="Blad5">
    <pageSetUpPr fitToPage="1"/>
  </sheetPr>
  <dimension ref="A1:M14"/>
  <sheetViews>
    <sheetView showGridLines="0" zoomScaleNormal="100" workbookViewId="0">
      <pane ySplit="3" topLeftCell="A4" activePane="bottomLeft" state="frozen"/>
      <selection pane="bottomLeft"/>
    </sheetView>
  </sheetViews>
  <sheetFormatPr defaultRowHeight="14.4" x14ac:dyDescent="0.3"/>
  <cols>
    <col min="1" max="2" width="2.44140625" customWidth="1"/>
    <col min="3" max="3" width="39.21875" customWidth="1"/>
    <col min="4" max="4" width="8.5546875" customWidth="1"/>
    <col min="5" max="5" width="22.44140625" customWidth="1"/>
    <col min="6" max="6" width="13.5546875" customWidth="1"/>
    <col min="7" max="7" width="11.44140625" customWidth="1"/>
    <col min="8" max="10" width="20" customWidth="1"/>
    <col min="11" max="11" width="2.44140625" customWidth="1"/>
    <col min="12" max="12" width="2.44140625" style="50" customWidth="1"/>
    <col min="13" max="13" width="8.88671875" hidden="1" customWidth="1"/>
    <col min="14" max="14" width="8.88671875" customWidth="1"/>
  </cols>
  <sheetData>
    <row r="1" spans="1:13" ht="24" customHeight="1" x14ac:dyDescent="0.3">
      <c r="A1" s="25"/>
      <c r="D1" s="105"/>
    </row>
    <row r="2" spans="1:13" s="1" customFormat="1" ht="24" customHeight="1" x14ac:dyDescent="0.3">
      <c r="A2" s="51"/>
      <c r="B2" s="52" t="s">
        <v>86</v>
      </c>
      <c r="C2" s="53"/>
      <c r="D2" s="54"/>
      <c r="E2" s="54"/>
      <c r="F2" s="54"/>
      <c r="G2" s="54"/>
      <c r="H2" s="51"/>
      <c r="I2" s="51"/>
      <c r="J2" s="51"/>
      <c r="K2" s="51"/>
      <c r="L2" s="50"/>
    </row>
    <row r="3" spans="1:13" x14ac:dyDescent="0.3">
      <c r="A3" s="28"/>
      <c r="B3" s="28"/>
      <c r="C3" s="55"/>
      <c r="D3" s="55"/>
      <c r="E3" s="55"/>
      <c r="F3" s="55"/>
      <c r="G3" s="55"/>
      <c r="H3" s="55"/>
      <c r="I3" s="55"/>
      <c r="J3" s="55"/>
      <c r="K3" s="28"/>
      <c r="L3" s="56"/>
    </row>
    <row r="4" spans="1:13" x14ac:dyDescent="0.3">
      <c r="C4" s="57"/>
      <c r="D4" s="57"/>
      <c r="E4" s="57"/>
      <c r="F4" s="57"/>
      <c r="G4" s="57"/>
      <c r="H4" s="57"/>
      <c r="I4" s="57"/>
      <c r="J4" s="57"/>
    </row>
    <row r="5" spans="1:13" x14ac:dyDescent="0.3">
      <c r="B5" s="58" t="s">
        <v>34</v>
      </c>
      <c r="C5" s="4"/>
      <c r="D5" s="4"/>
      <c r="E5" s="26"/>
      <c r="F5" s="26"/>
      <c r="G5" s="57"/>
      <c r="H5" s="57"/>
      <c r="I5" s="57"/>
      <c r="J5" s="57"/>
      <c r="M5" t="s">
        <v>85</v>
      </c>
    </row>
    <row r="6" spans="1:13" ht="3.6" customHeight="1" x14ac:dyDescent="0.3">
      <c r="L6"/>
    </row>
    <row r="7" spans="1:13" ht="17.850000000000001" customHeight="1" x14ac:dyDescent="0.3">
      <c r="B7" s="31"/>
      <c r="C7" s="181" t="s">
        <v>289</v>
      </c>
      <c r="D7" s="59" t="str">
        <f>IF(M7&lt;&gt;0, "✘", "✔")</f>
        <v>✘</v>
      </c>
      <c r="E7" s="41" t="str">
        <f>IF(M7&lt;&gt;0, "fout(en) gevonden en/of onvolledig", "geen fouten gevonden")</f>
        <v>fout(en) gevonden en/of onvolledig</v>
      </c>
      <c r="G7" s="212" t="str">
        <f ca="1">IF(Sjabloon_status&lt;&gt;"Test",
  IF(TODAY()&lt;Datum_vervaldatum,
    IF(TODAY()&lt;=Datum_deadline,
      IF(M13&lt;&gt;0,
        "✘",
        "✔"),
      IF(M13&lt;&gt;0,
        "✘",
        "✘")),
    "✘"),
  "✘")</f>
        <v>✘</v>
      </c>
      <c r="H7" s="213" t="str">
        <f ca="1">IF(Sjabloon_status&lt;&gt;"Test",
  IF(TODAY()&lt;Datum_vervaldatum,
    IF(TODAY()&lt;=Datum_deadline,
      IF(M13&lt;&gt;0,
        "Het document werd nog niet volledig (correct) ingevuld"&amp;CHAR(10)&amp;"en mag niet ingediend worden.",
        "Het document werd correct ingevuld"&amp;CHAR(10)&amp;"en mag ingediend worden."),
      IF(M13&lt;&gt;0,
        "Het document werd nog niet volledig (correct) ingevuld"&amp;CHAR(10)&amp;"en mag niet ingediend worden."&amp;CHAR(10)&amp;"Let op: de deadline voor de indiening ervan van "&amp;TEXT(Datum_deadline, "d mmmm jjjj")&amp;CHAR(10)&amp;" is gepasseerd.",
        "Het document werd correct ingevuld maar de deadline"&amp;CHAR(10)&amp;"voor de indiening ervan van "&amp;TEXT(Datum_deadline, "d mmmm jjjj")&amp;" is gepasseerd.")),
    "Dit sjabloon is vervallen op "&amp;TEXT(Datum_vervaldatum, "d mmmm jjjj")&amp;"."&amp;CHAR(10)&amp;"Bezoek vlaanderen.be/cjm/nl/subsidiewijzer"&amp;CHAR(10)&amp;"om actuele subsidiedocumenten op te zoeken."),
  "Dit sjabloon dient enkel voor testdoeleinden."&amp;CHAR(10)&amp;"Niet gebruiken bij de echte "&amp;LOWER(Sjabloon_fase)&amp;".")</f>
        <v>Het document werd nog niet volledig (correct) ingevuld
en mag niet ingediend worden.</v>
      </c>
      <c r="I7" s="213"/>
      <c r="J7" s="213"/>
      <c r="M7">
        <f>IF(AND(OR(Balans!M54&lt;&gt;0, Balans!N54&lt;&gt;0), OR(Balans!M5&lt;&gt;0, Balans!N5&lt;&gt;0)), SUM(Balans!AB102:AC102, Balans!AJ102:AK102, Balans!AN102:AO102, Balans!AP102:AQ102), 1)</f>
        <v>1</v>
      </c>
    </row>
    <row r="8" spans="1:13" ht="17.850000000000001" customHeight="1" x14ac:dyDescent="0.3">
      <c r="B8" s="31"/>
      <c r="C8" s="149" t="s">
        <v>397</v>
      </c>
      <c r="D8" s="59" t="str">
        <f>IF(M8&lt;&gt;0, "✘", "✔")</f>
        <v>✔</v>
      </c>
      <c r="E8" s="41" t="str">
        <f>IF(M8&lt;&gt;0, "fout(en) gevonden en/of onvolledig", "geen fouten gevonden")</f>
        <v>geen fouten gevonden</v>
      </c>
      <c r="F8" s="31"/>
      <c r="G8" s="212"/>
      <c r="H8" s="213"/>
      <c r="I8" s="213"/>
      <c r="J8" s="213"/>
      <c r="M8">
        <f>'Toelichting balans'!AE8</f>
        <v>0</v>
      </c>
    </row>
    <row r="9" spans="1:13" ht="17.850000000000001" customHeight="1" x14ac:dyDescent="0.3">
      <c r="C9" s="149" t="s">
        <v>290</v>
      </c>
      <c r="D9" s="59" t="str">
        <f ca="1">IF(M9&lt;&gt;0, "✘", "✔")</f>
        <v>✘</v>
      </c>
      <c r="E9" s="41" t="str">
        <f ca="1">IF(M9&lt;&gt;0, "fout(en) gevonden en/of onvolledig", "geen fouten gevonden")</f>
        <v>fout(en) gevonden en/of onvolledig</v>
      </c>
      <c r="F9" s="31"/>
      <c r="G9" s="212"/>
      <c r="H9" s="213"/>
      <c r="I9" s="213"/>
      <c r="J9" s="213"/>
      <c r="M9">
        <f ca="1">SUM(Resultatenrekening!BC142:BG142, Resultatenrekening!BM142:BQ142, IF(OR(Resultatenrekening!N65=0, Resultatenrekening!N5=0, Resultatenrekening!O65=0, Resultatenrekening!O5=0, Resultatenrekening!P65=0, Resultatenrekening!P5=0), 1, 0))</f>
        <v>1</v>
      </c>
    </row>
    <row r="10" spans="1:13" ht="17.850000000000001" customHeight="1" x14ac:dyDescent="0.3">
      <c r="C10" s="149" t="s">
        <v>396</v>
      </c>
      <c r="D10" s="59" t="str">
        <f>IF(M10&lt;&gt;0, "✘", "✔")</f>
        <v>✔</v>
      </c>
      <c r="E10" s="41" t="str">
        <f>IF(M10&lt;&gt;0, "fout(en) gevonden en/of onvolledig", "geen fouten gevonden")</f>
        <v>geen fouten gevonden</v>
      </c>
      <c r="F10" s="31"/>
      <c r="G10" s="212"/>
      <c r="H10" s="213"/>
      <c r="I10" s="213"/>
      <c r="J10" s="213"/>
      <c r="M10">
        <f>'Toelichting resultaat'!AE142</f>
        <v>0</v>
      </c>
    </row>
    <row r="11" spans="1:13" ht="17.850000000000001" customHeight="1" x14ac:dyDescent="0.3">
      <c r="C11" s="149" t="s">
        <v>392</v>
      </c>
      <c r="D11" s="59" t="str">
        <f>IF(M11&lt;&gt;0, "✘", "✔")</f>
        <v>✘</v>
      </c>
      <c r="E11" s="41" t="str">
        <f>IF(M11&lt;&gt;0, "fout(en) gevonden en/of onvolledig", "geen fouten gevonden")</f>
        <v>fout(en) gevonden en/of onvolledig</v>
      </c>
      <c r="G11" s="212"/>
      <c r="H11" s="213"/>
      <c r="I11" s="213"/>
      <c r="J11" s="213"/>
      <c r="M11">
        <f>SUM('Resultaatsverwerking en reserve'!AG12:AK12,'Resultaatsverwerking en reserve'!AQ12:AR12,'Resultaatsverwerking en reserve'!AW12)</f>
        <v>6</v>
      </c>
    </row>
    <row r="12" spans="1:13" ht="17.850000000000001" customHeight="1" x14ac:dyDescent="0.3"/>
    <row r="13" spans="1:13" x14ac:dyDescent="0.3">
      <c r="M13">
        <f ca="1">SUM(M7:M11)</f>
        <v>8</v>
      </c>
    </row>
    <row r="14" spans="1:13" x14ac:dyDescent="0.3">
      <c r="A14" s="28"/>
      <c r="B14" s="28"/>
      <c r="C14" s="28"/>
      <c r="D14" s="28"/>
      <c r="E14" s="28"/>
      <c r="F14" s="28"/>
      <c r="G14" s="28"/>
      <c r="H14" s="28"/>
      <c r="I14" s="28"/>
      <c r="J14" s="28"/>
      <c r="K14" s="28"/>
      <c r="L14" s="56"/>
      <c r="M14" t="s">
        <v>13</v>
      </c>
    </row>
  </sheetData>
  <sheetProtection algorithmName="SHA-512" hashValue="dmLjZsByEfrmihaR6j7CQqzNITL3q2W5OV8UEYaTw7W11qNiOs1PixI/4imKzjJ7YXV0ZL656H+TFuHCx3QjMA==" saltValue="sqXdBEmPnZ5Z0PwsiBiYwQ==" spinCount="100000" sheet="1" objects="1" scenarios="1" selectLockedCells="1"/>
  <mergeCells count="2">
    <mergeCell ref="G7:G11"/>
    <mergeCell ref="H7:J11"/>
  </mergeCells>
  <conditionalFormatting sqref="G7:J11">
    <cfRule type="expression" dxfId="9" priority="9">
      <formula>$M$13=0</formula>
    </cfRule>
    <cfRule type="expression" dxfId="8" priority="10">
      <formula>$M$13&lt;&gt;0</formula>
    </cfRule>
  </conditionalFormatting>
  <conditionalFormatting sqref="C7:F11">
    <cfRule type="expression" dxfId="7" priority="1703">
      <formula>$M7&lt;&gt;0</formula>
    </cfRule>
    <cfRule type="expression" dxfId="6" priority="1704">
      <formula>$M7=0</formula>
    </cfRule>
  </conditionalFormatting>
  <dataValidations disablePrompts="1" count="1">
    <dataValidation type="list" allowBlank="1" showInputMessage="1" showErrorMessage="1" sqref="G3:G6" xr:uid="{8C4F6272-A10C-4046-927D-8A2F836A8010}">
      <formula1>Rol</formula1>
    </dataValidation>
  </dataValidations>
  <hyperlinks>
    <hyperlink ref="C7" location="Balans!A1" display="Balans:" xr:uid="{DDA14B0E-B713-4FA5-AE7E-0967577A0BF0}"/>
    <hyperlink ref="C8" location="'Toelichting balans'!A1" display="Werkblad 'Toelichting balans':" xr:uid="{BB689618-DB4F-4983-BAA6-B70333AA1A41}"/>
    <hyperlink ref="C11" location="'Resultaatsverwerking en reserve'!A1" display="Werkblad 'Resultaatsverwerking en reserve':" xr:uid="{6EE1D196-F89E-47F5-8520-818CCC196343}"/>
    <hyperlink ref="C10" location="'Toelichting resultaat'!A1" display="Werkblad 'Toelichting resultaat':" xr:uid="{BAEE9CD9-5ED4-4604-8C03-571CCA2B8800}"/>
    <hyperlink ref="C9" location="Resultatenrekening!A1" display="Werkblad 'Resultatenrekening':" xr:uid="{78C2930D-3A92-4B1B-B4E2-2EDB77A575CF}"/>
  </hyperlinks>
  <pageMargins left="0.70866141732283472" right="0.70866141732283472" top="0.74803149606299213" bottom="0.74803149606299213" header="0.31496062992125984" footer="0.31496062992125984"/>
  <pageSetup paperSize="9" scale="58" fitToHeight="0" orientation="portrait" r:id="rId1"/>
  <headerFooter>
    <oddFooter>Pagina &amp;P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9D370-5360-4393-86B7-26CE90D3D2F9}">
  <sheetPr codeName="Blad4"/>
  <dimension ref="A1:K19"/>
  <sheetViews>
    <sheetView showGridLines="0" zoomScaleNormal="100" workbookViewId="0"/>
  </sheetViews>
  <sheetFormatPr defaultColWidth="8.88671875" defaultRowHeight="14.4" x14ac:dyDescent="0.3"/>
  <cols>
    <col min="1" max="1" width="3.44140625" style="6" customWidth="1"/>
    <col min="2" max="2" width="6.5546875" style="6" customWidth="1"/>
    <col min="3" max="3" width="20" style="6" customWidth="1"/>
    <col min="4" max="4" width="28.44140625" style="6" bestFit="1" customWidth="1"/>
    <col min="5" max="8" width="25" style="6" customWidth="1"/>
    <col min="9" max="11" width="19.44140625" style="6" customWidth="1"/>
    <col min="12" max="16384" width="8.88671875" style="6"/>
  </cols>
  <sheetData>
    <row r="1" spans="1:11" s="7" customFormat="1" ht="18" customHeight="1" x14ac:dyDescent="0.3">
      <c r="D1" s="16" t="s">
        <v>15</v>
      </c>
      <c r="E1" s="8" t="s">
        <v>47</v>
      </c>
      <c r="F1" s="17" t="s">
        <v>48</v>
      </c>
      <c r="G1" s="17" t="s">
        <v>49</v>
      </c>
      <c r="H1" s="8" t="s">
        <v>50</v>
      </c>
      <c r="I1" s="17" t="s">
        <v>20</v>
      </c>
      <c r="J1" s="17" t="s">
        <v>16</v>
      </c>
      <c r="K1" s="17" t="s">
        <v>14</v>
      </c>
    </row>
    <row r="2" spans="1:11" s="7" customFormat="1" ht="36" customHeight="1" x14ac:dyDescent="0.3">
      <c r="C2" s="18" t="s">
        <v>17</v>
      </c>
      <c r="D2" s="13" t="s">
        <v>384</v>
      </c>
      <c r="E2" s="182">
        <f ca="1">_xlfn.SHEETS()-COUNTA(D4:D10)-1</f>
        <v>0</v>
      </c>
      <c r="F2" s="9" cm="1">
        <f t="array" aca="1" ref="F2" ca="1">SUMPRODUCT(--(F4:F10="Werkblad niet gevonden"))</f>
        <v>0</v>
      </c>
      <c r="G2" s="9" cm="1">
        <f t="array" aca="1" ref="G2" ca="1">SUMPRODUCT(--(G4:G10="Structuur gewijzigd"))</f>
        <v>0</v>
      </c>
      <c r="H2" s="9" cm="1">
        <f t="array" aca="1" ref="H2" ca="1">SUMPRODUCT(--(H4:H10="Werkblad verplaatst"))</f>
        <v>0</v>
      </c>
      <c r="I2" s="9">
        <f ca="1">SUM(I4:I10)</f>
        <v>8</v>
      </c>
      <c r="J2" s="9">
        <f>SUM(J4:J10)</f>
        <v>0</v>
      </c>
      <c r="K2" s="9">
        <f>SUM(K4:K10)</f>
        <v>0</v>
      </c>
    </row>
    <row r="3" spans="1:11" s="7" customFormat="1" ht="18" customHeight="1" x14ac:dyDescent="0.3">
      <c r="A3" s="214" t="s">
        <v>18</v>
      </c>
      <c r="B3" s="19" t="s">
        <v>19</v>
      </c>
      <c r="C3" s="20" t="s">
        <v>13</v>
      </c>
      <c r="D3" s="21"/>
      <c r="E3" s="22"/>
      <c r="F3" s="22"/>
      <c r="G3" s="22"/>
      <c r="H3" s="22"/>
      <c r="I3" s="22"/>
      <c r="J3" s="23"/>
      <c r="K3" s="24"/>
    </row>
    <row r="4" spans="1:11" s="7" customFormat="1" ht="18" customHeight="1" x14ac:dyDescent="0.3">
      <c r="A4" s="215"/>
      <c r="B4" s="10">
        <v>1</v>
      </c>
      <c r="C4" s="14" t="s">
        <v>381</v>
      </c>
      <c r="D4" s="15" t="s">
        <v>45</v>
      </c>
      <c r="E4" s="11" t="s">
        <v>12</v>
      </c>
      <c r="F4" s="11" t="str">
        <f t="shared" ref="F4:F10" ca="1" si="0">IFERROR(IF(_xlfn.SHEET(INDIRECT("'"&amp;$D4&amp;"'!"&amp;$C4))&lt;&gt;$B4, "", ""), "Werkblad niet gevonden")</f>
        <v/>
      </c>
      <c r="G4" s="11" t="s">
        <v>12</v>
      </c>
      <c r="H4" s="11" t="str">
        <f ca="1">IFERROR(IF(_xlfn.SHEET(INDIRECT("'"&amp;$D4&amp;"'!"&amp;$C4))&lt;&gt;$B4, "Werkblad verplaatst", ""), "")</f>
        <v/>
      </c>
      <c r="I4" s="12" t="s">
        <v>12</v>
      </c>
      <c r="J4" s="12" t="s">
        <v>12</v>
      </c>
      <c r="K4" s="12" t="s">
        <v>12</v>
      </c>
    </row>
    <row r="5" spans="1:11" s="7" customFormat="1" ht="18" customHeight="1" x14ac:dyDescent="0.3">
      <c r="A5" s="215"/>
      <c r="B5" s="10">
        <v>2</v>
      </c>
      <c r="C5" s="14" t="s">
        <v>405</v>
      </c>
      <c r="D5" s="15" t="s">
        <v>288</v>
      </c>
      <c r="E5" s="11" t="s">
        <v>12</v>
      </c>
      <c r="F5" s="11" t="str">
        <f t="shared" ca="1" si="0"/>
        <v/>
      </c>
      <c r="G5" s="11" t="str">
        <f t="shared" ref="G5:G9" ca="1" si="1">IFERROR(IF(INDIRECT("'"&amp;$D5&amp;"'!"&amp;$C5)&lt;&gt;"Controleveld", "Structuur gewijzigd", ""), "")</f>
        <v/>
      </c>
      <c r="H5" s="11" t="str">
        <f t="shared" ref="H5:H10" ca="1" si="2">IFERROR(IF(_xlfn.SHEET(INDIRECT("'"&amp;$D5&amp;"'!"&amp;$C5))&lt;&gt;$B5, "Werkblad verplaatst", ""), "")</f>
        <v/>
      </c>
      <c r="I5" s="12">
        <f>IF(AND(OR(Balans!M54&lt;&gt;0, Balans!N54&lt;&gt;0), OR(Balans!M5&lt;&gt;0, Balans!N5&lt;&gt;0)), SUM(Balans!AB102:AC102, Balans!AJ102:AK102, Balans!AN102:AO102, Balans!AP102:AQ102), 1)</f>
        <v>1</v>
      </c>
      <c r="J5" s="12" t="s">
        <v>12</v>
      </c>
      <c r="K5" s="12" t="s">
        <v>12</v>
      </c>
    </row>
    <row r="6" spans="1:11" s="7" customFormat="1" ht="18" customHeight="1" x14ac:dyDescent="0.3">
      <c r="A6" s="215"/>
      <c r="B6" s="10">
        <v>3</v>
      </c>
      <c r="C6" s="14" t="s">
        <v>400</v>
      </c>
      <c r="D6" s="15" t="s">
        <v>399</v>
      </c>
      <c r="E6" s="11" t="s">
        <v>12</v>
      </c>
      <c r="F6" s="11" t="str">
        <f t="shared" ca="1" si="0"/>
        <v/>
      </c>
      <c r="G6" s="11" t="str">
        <f t="shared" ca="1" si="1"/>
        <v/>
      </c>
      <c r="H6" s="11" t="str">
        <f t="shared" ca="1" si="2"/>
        <v/>
      </c>
      <c r="I6" s="12">
        <f>'Toelichting balans'!AE8</f>
        <v>0</v>
      </c>
      <c r="J6" s="12" t="s">
        <v>12</v>
      </c>
      <c r="K6" s="12" t="s">
        <v>12</v>
      </c>
    </row>
    <row r="7" spans="1:11" s="7" customFormat="1" ht="18" customHeight="1" x14ac:dyDescent="0.3">
      <c r="A7" s="215"/>
      <c r="B7" s="10">
        <v>4</v>
      </c>
      <c r="C7" s="13" t="s">
        <v>379</v>
      </c>
      <c r="D7" s="102" t="str">
        <f>IF(Controleblad!D16="Aanvraag", "Begroting", "Resultatenrekening")</f>
        <v>Resultatenrekening</v>
      </c>
      <c r="E7" s="11" t="s">
        <v>12</v>
      </c>
      <c r="F7" s="11" t="str">
        <f t="shared" ca="1" si="0"/>
        <v/>
      </c>
      <c r="G7" s="11" t="str">
        <f t="shared" ca="1" si="1"/>
        <v/>
      </c>
      <c r="H7" s="11" t="str">
        <f t="shared" ca="1" si="2"/>
        <v/>
      </c>
      <c r="I7" s="12">
        <f ca="1">SUM(Resultatenrekening!BC142:BG142, Resultatenrekening!BM142:BQ142, IF(OR(Resultatenrekening!N65=0, Resultatenrekening!N5=0, Resultatenrekening!O65=0, Resultatenrekening!O5=0, Resultatenrekening!P65=0, Resultatenrekening!P5=0), 1, 0))</f>
        <v>1</v>
      </c>
      <c r="J7" s="12" t="s">
        <v>12</v>
      </c>
      <c r="K7" s="12" t="s">
        <v>12</v>
      </c>
    </row>
    <row r="8" spans="1:11" s="7" customFormat="1" ht="18" customHeight="1" x14ac:dyDescent="0.3">
      <c r="A8" s="215"/>
      <c r="B8" s="10">
        <v>5</v>
      </c>
      <c r="C8" s="13" t="s">
        <v>380</v>
      </c>
      <c r="D8" s="15" t="s">
        <v>398</v>
      </c>
      <c r="E8" s="11" t="s">
        <v>12</v>
      </c>
      <c r="F8" s="11" t="str">
        <f t="shared" ca="1" si="0"/>
        <v/>
      </c>
      <c r="G8" s="11" t="str">
        <f t="shared" ca="1" si="1"/>
        <v/>
      </c>
      <c r="H8" s="11" t="str">
        <f t="shared" ca="1" si="2"/>
        <v/>
      </c>
      <c r="I8" s="12">
        <f>'Toelichting resultaat'!AE142</f>
        <v>0</v>
      </c>
      <c r="J8" s="12" t="s">
        <v>12</v>
      </c>
      <c r="K8" s="12" t="s">
        <v>12</v>
      </c>
    </row>
    <row r="9" spans="1:11" s="7" customFormat="1" ht="18" customHeight="1" x14ac:dyDescent="0.3">
      <c r="A9" s="215"/>
      <c r="B9" s="10">
        <v>6</v>
      </c>
      <c r="C9" s="13" t="s">
        <v>413</v>
      </c>
      <c r="D9" s="15" t="s">
        <v>391</v>
      </c>
      <c r="E9" s="11" t="s">
        <v>12</v>
      </c>
      <c r="F9" s="11" t="str">
        <f t="shared" ca="1" si="0"/>
        <v/>
      </c>
      <c r="G9" s="11" t="str">
        <f t="shared" ca="1" si="1"/>
        <v/>
      </c>
      <c r="H9" s="11" t="str">
        <f t="shared" ca="1" si="2"/>
        <v/>
      </c>
      <c r="I9" s="12">
        <f>SUM('Resultaatsverwerking en reserve'!AG12:AK12,'Resultaatsverwerking en reserve'!AQ12:AR12,'Resultaatsverwerking en reserve'!AW12)</f>
        <v>6</v>
      </c>
      <c r="J9" s="12" t="s">
        <v>12</v>
      </c>
      <c r="K9" s="12" t="s">
        <v>12</v>
      </c>
    </row>
    <row r="10" spans="1:11" s="7" customFormat="1" ht="18" customHeight="1" x14ac:dyDescent="0.3">
      <c r="A10" s="215"/>
      <c r="B10" s="10">
        <v>7</v>
      </c>
      <c r="C10" s="13" t="s">
        <v>378</v>
      </c>
      <c r="D10" s="15" t="s">
        <v>46</v>
      </c>
      <c r="E10" s="11" t="s">
        <v>12</v>
      </c>
      <c r="F10" s="11" t="str">
        <f t="shared" ca="1" si="0"/>
        <v/>
      </c>
      <c r="G10" s="11" t="s">
        <v>12</v>
      </c>
      <c r="H10" s="11" t="str">
        <f t="shared" ca="1" si="2"/>
        <v/>
      </c>
      <c r="I10" s="12" t="s">
        <v>12</v>
      </c>
      <c r="J10" s="12" t="s">
        <v>12</v>
      </c>
      <c r="K10" s="12" t="s">
        <v>12</v>
      </c>
    </row>
    <row r="12" spans="1:11" x14ac:dyDescent="0.3">
      <c r="C12" s="18" t="s">
        <v>95</v>
      </c>
      <c r="D12" s="78">
        <v>43831</v>
      </c>
    </row>
    <row r="13" spans="1:11" x14ac:dyDescent="0.3">
      <c r="C13" s="18" t="s">
        <v>96</v>
      </c>
      <c r="D13" s="78">
        <v>46022</v>
      </c>
    </row>
    <row r="14" spans="1:11" x14ac:dyDescent="0.3">
      <c r="C14" s="18" t="s">
        <v>91</v>
      </c>
      <c r="D14" s="99">
        <v>2022</v>
      </c>
    </row>
    <row r="15" spans="1:11" x14ac:dyDescent="0.3">
      <c r="C15" s="95" t="s">
        <v>132</v>
      </c>
      <c r="D15" s="77" t="s">
        <v>313</v>
      </c>
    </row>
    <row r="16" spans="1:11" x14ac:dyDescent="0.3">
      <c r="C16" s="79" t="s">
        <v>92</v>
      </c>
      <c r="D16" s="80" t="s">
        <v>179</v>
      </c>
    </row>
    <row r="17" spans="3:4" x14ac:dyDescent="0.3">
      <c r="C17" s="18" t="s">
        <v>329</v>
      </c>
      <c r="D17" s="78">
        <v>45016</v>
      </c>
    </row>
    <row r="18" spans="3:4" x14ac:dyDescent="0.3">
      <c r="C18" s="18" t="s">
        <v>330</v>
      </c>
      <c r="D18" s="78">
        <v>45170</v>
      </c>
    </row>
    <row r="19" spans="3:4" x14ac:dyDescent="0.3">
      <c r="C19" s="79" t="s">
        <v>93</v>
      </c>
      <c r="D19" s="80" t="s">
        <v>414</v>
      </c>
    </row>
  </sheetData>
  <mergeCells count="1">
    <mergeCell ref="A3:A10"/>
  </mergeCells>
  <phoneticPr fontId="17" type="noConversion"/>
  <conditionalFormatting sqref="E4:K10">
    <cfRule type="expression" dxfId="5" priority="1">
      <formula>E4="nvt"</formula>
    </cfRule>
  </conditionalFormatting>
  <conditionalFormatting sqref="E2:G2 I2">
    <cfRule type="expression" dxfId="4" priority="2">
      <formula>E2&lt;&gt;0</formula>
    </cfRule>
  </conditionalFormatting>
  <conditionalFormatting sqref="J2:K2">
    <cfRule type="expression" dxfId="3" priority="5">
      <formula>J2&lt;&gt;0</formula>
    </cfRule>
  </conditionalFormatting>
  <conditionalFormatting sqref="I4:I10">
    <cfRule type="expression" dxfId="2" priority="4">
      <formula>I4&lt;&gt;0</formula>
    </cfRule>
  </conditionalFormatting>
  <conditionalFormatting sqref="J4:K10">
    <cfRule type="expression" dxfId="1" priority="8">
      <formula>J4&lt;&gt;0</formula>
    </cfRule>
  </conditionalFormatting>
  <conditionalFormatting sqref="F4:H10">
    <cfRule type="expression" dxfId="0" priority="3">
      <formula>F4&lt;&gt;""</formula>
    </cfRule>
  </conditionalFormatting>
  <dataValidations count="3">
    <dataValidation type="list" allowBlank="1" showInputMessage="1" showErrorMessage="1" sqref="D16" xr:uid="{9F799E74-2C33-48C3-86C6-A36393F91334}">
      <formula1>"Aanvraag,Verantwoording"</formula1>
    </dataValidation>
    <dataValidation type="list" allowBlank="1" showInputMessage="1" showErrorMessage="1" sqref="D19" xr:uid="{1BD6D519-FF41-4A8D-A2EB-1EEFA25F288B}">
      <formula1>"Test,Productie"</formula1>
    </dataValidation>
    <dataValidation type="list" allowBlank="1" showInputMessage="1" showErrorMessage="1" sqref="D15" xr:uid="{B16566AD-74EA-4EA5-8BA2-8BD42A487291}">
      <formula1>"Werking,Project"</formula1>
    </dataValidation>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EC82BC53B399E8468685C583C01D95C7" ma:contentTypeVersion="11" ma:contentTypeDescription="Een nieuw document maken." ma:contentTypeScope="" ma:versionID="ee8dce8d8a770b93aeb9ff5ecfbd44bc">
  <xsd:schema xmlns:xsd="http://www.w3.org/2001/XMLSchema" xmlns:xs="http://www.w3.org/2001/XMLSchema" xmlns:p="http://schemas.microsoft.com/office/2006/metadata/properties" xmlns:ns3="9bc6f30d-a300-4a96-9d35-d476dffbdfc4" xmlns:ns4="6bd2e08b-4ca0-4ec8-8481-300baee65fbb" targetNamespace="http://schemas.microsoft.com/office/2006/metadata/properties" ma:root="true" ma:fieldsID="87de5241de2a3684f7b4cdf6b9d07e75" ns3:_="" ns4:_="">
    <xsd:import namespace="9bc6f30d-a300-4a96-9d35-d476dffbdfc4"/>
    <xsd:import namespace="6bd2e08b-4ca0-4ec8-8481-300baee65fb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c6f30d-a300-4a96-9d35-d476dffbdf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2e08b-4ca0-4ec8-8481-300baee65fbb"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SharingHintHash" ma:index="12"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618B8B-EB76-45BD-85D2-1820FAAD0CA5}">
  <ds:schemaRefs>
    <ds:schemaRef ds:uri="http://schemas.microsoft.com/DataMashup"/>
  </ds:schemaRefs>
</ds:datastoreItem>
</file>

<file path=customXml/itemProps2.xml><?xml version="1.0" encoding="utf-8"?>
<ds:datastoreItem xmlns:ds="http://schemas.openxmlformats.org/officeDocument/2006/customXml" ds:itemID="{0D7AF4C5-43EF-4C97-86AF-3F758F48A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c6f30d-a300-4a96-9d35-d476dffbdfc4"/>
    <ds:schemaRef ds:uri="6bd2e08b-4ca0-4ec8-8481-300baee65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B5573B-D9E8-45BE-995F-136EC4E70784}">
  <ds:schemaRefs>
    <ds:schemaRef ds:uri="http://schemas.openxmlformats.org/package/2006/metadata/core-properties"/>
    <ds:schemaRef ds:uri="6bd2e08b-4ca0-4ec8-8481-300baee65fbb"/>
    <ds:schemaRef ds:uri="http://purl.org/dc/elements/1.1/"/>
    <ds:schemaRef ds:uri="http://purl.org/dc/terms/"/>
    <ds:schemaRef ds:uri="http://schemas.microsoft.com/office/2006/documentManagement/types"/>
    <ds:schemaRef ds:uri="http://schemas.microsoft.com/office/infopath/2007/PartnerControls"/>
    <ds:schemaRef ds:uri="9bc6f30d-a300-4a96-9d35-d476dffbdfc4"/>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73F2E089-55CE-4CD1-9322-BCE64361CE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14</vt:i4>
      </vt:variant>
    </vt:vector>
  </HeadingPairs>
  <TitlesOfParts>
    <vt:vector size="22" baseType="lpstr">
      <vt:lpstr>Vooraf</vt:lpstr>
      <vt:lpstr>Balans</vt:lpstr>
      <vt:lpstr>Toelichting balans</vt:lpstr>
      <vt:lpstr>Resultatenrekening</vt:lpstr>
      <vt:lpstr>Toelichting resultaat</vt:lpstr>
      <vt:lpstr>Resultaatsverwerking en reserve</vt:lpstr>
      <vt:lpstr>Samenvatting</vt:lpstr>
      <vt:lpstr>Controleblad</vt:lpstr>
      <vt:lpstr>Balans!Afdrukbereik</vt:lpstr>
      <vt:lpstr>Controleblad!Afdrukbereik</vt:lpstr>
      <vt:lpstr>'Toelichting balans'!Afdrukbereik</vt:lpstr>
      <vt:lpstr>'Toelichting resultaat'!Afdrukbereik</vt:lpstr>
      <vt:lpstr>Datum_beleidsperiode_begin</vt:lpstr>
      <vt:lpstr>Datum_beleidsperiode_einde</vt:lpstr>
      <vt:lpstr>Datum_deadline</vt:lpstr>
      <vt:lpstr>Datum_vervaldatum</vt:lpstr>
      <vt:lpstr>Datum_werkingsjaar</vt:lpstr>
      <vt:lpstr>Sjabloon_fase</vt:lpstr>
      <vt:lpstr>Sjabloon_status</vt:lpstr>
      <vt:lpstr>Sjabloon_subsidiesoort</vt:lpstr>
      <vt:lpstr>Sjabloonversie</vt:lpstr>
      <vt:lpstr>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Perz, Andrzej</dc:creator>
  <cp:lastModifiedBy>Perz Andrzej</cp:lastModifiedBy>
  <cp:lastPrinted>2021-11-25T09:15:53Z</cp:lastPrinted>
  <dcterms:created xsi:type="dcterms:W3CDTF">2019-12-10T09:07:32Z</dcterms:created>
  <dcterms:modified xsi:type="dcterms:W3CDTF">2023-02-20T08:24:25Z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0x010100EC82BC53B399E8468685C583C01D95C7</vt:lpwstr>
  </property>
</Properties>
</file>